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15" windowWidth="12165" windowHeight="1255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<sst xmlns="http://schemas.openxmlformats.org/spreadsheetml/2006/main" count="338" uniqueCount="309">
  <si>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</si>
  <si>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</si>
  <si>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</si>
  <si>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</si>
  <si>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</si>
  <si>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</si>
  <si>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</si>
  <si>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</si>
  <si>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</si>
  <si>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</si>
  <si>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</si>
  <si>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</si>
  <si>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</si>
  <si>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</si>
  <si>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</si>
  <si>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</si>
  <si>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</si>
  <si>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</si>
  <si>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</si>
  <si>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</si>
  <si>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</si>
  <si>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</si>
  <si>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</si>
  <si>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</si>
  <si>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</si>
  <si>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</si>
  <si>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</si>
  <si>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</si>
  <si>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</si>
  <si>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</si>
  <si>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</si>
  <si>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</si>
  <si>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</si>
  <si>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</si>
  <si>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</si>
  <si>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</si>
  <si>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</si>
  <si>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</si>
  <si>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</si>
  <si>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</si>
  <si>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</si>
  <si>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</si>
  <si>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</si>
  <si>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</si>
  <si>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</si>
  <si>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</si>
  <si>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</si>
  <si>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</si>
  <si>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</si>
  <si>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</si>
  <si>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</si>
  <si>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</si>
  <si>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</si>
  <si>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</si>
  <si>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</si>
  <si>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</si>
  <si>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</si>
  <si>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</si>
  <si>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</si>
  <si>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</si>
  <si>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</si>
  <si>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</si>
  <si>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</si>
  <si>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</si>
  <si>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</si>
  <si>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</si>
  <si>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</si>
  <si>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</si>
  <si>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</si>
  <si>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</si>
  <si>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</si>
  <si>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</si>
  <si>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</si>
  <si>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</si>
  <si>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</si>
  <si>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</si>
  <si>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</si>
  <si>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</si>
  <si>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</si>
  <si>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</si>
  <si>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</si>
  <si>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</si>
  <si>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</si>
  <si>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</si>
  <si>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</si>
  <si>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</si>
  <si>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</si>
  <si>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</si>
  <si>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</si>
  <si>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</si>
  <si>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</si>
  <si>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</si>
  <si>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</si>
  <si>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</si>
  <si>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</si>
  <si>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</si>
  <si>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</si>
  <si>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</si>
  <si>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</si>
  <si>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</si>
  <si>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</si>
  <si>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</si>
  <si>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</si>
  <si>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</si>
  <si>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</si>
  <si>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</si>
  <si>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</si>
  <si>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</si>
  <si>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</si>
  <si>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</si>
  <si>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</si>
  <si>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</si>
  <si>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</si>
  <si>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</si>
  <si>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</si>
  <si>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</si>
  <si>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</si>
  <si>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</si>
  <si>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</si>
  <si>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</si>
  <si>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</si>
  <si>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</si>
  <si>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</si>
  <si>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</si>
  <si>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</si>
  <si>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</si>
  <si>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</si>
  <si>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</si>
  <si>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</si>
  <si>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</si>
  <si>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</si>
  <si>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</si>
  <si>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</si>
  <si>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</si>
  <si>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</si>
  <si>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</si>
  <si>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</si>
  <si>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</si>
  <si>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</si>
  <si>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</si>
  <si>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</si>
  <si>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</si>
  <si>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</si>
  <si>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</si>
  <si>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</si>
  <si>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</si>
  <si>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</si>
  <si>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</si>
  <si>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</si>
  <si>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</si>
  <si>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</si>
  <si>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</si>
  <si>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</si>
  <si>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</si>
  <si>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</si>
  <si>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</si>
  <si>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</si>
  <si>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</si>
  <si>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</si>
  <si>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</si>
  <si>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</si>
  <si>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</si>
  <si>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</si>
  <si>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</si>
  <si>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</si>
  <si>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</si>
  <si>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</si>
  <si>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</si>
  <si>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</si>
  <si>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</si>
  <si>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</si>
  <si>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</si>
  <si>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</si>
  <si>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</si>
  <si>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</si>
  <si>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</si>
  <si>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</si>
  <si>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</si>
  <si>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</si>
  <si>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</si>
  <si>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</si>
  <si>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</si>
  <si>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</si>
  <si>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</si>
  <si>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</si>
  <si>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</si>
  <si>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</si>
  <si>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</si>
  <si>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</si>
  <si>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</si>
  <si>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</si>
  <si>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</si>
  <si>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</si>
  <si>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</si>
  <si>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</si>
  <si>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</si>
  <si>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</si>
  <si>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</si>
  <si>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</si>
  <si>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</si>
  <si>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</si>
  <si>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</si>
  <si>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</si>
  <si>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</si>
  <si>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</si>
  <si>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</si>
  <si>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</si>
  <si>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</si>
  <si>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</si>
  <si>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</si>
  <si>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</si>
  <si>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</si>
  <si>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</si>
  <si>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</si>
  <si>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</si>
  <si>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</si>
  <si>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</si>
  <si>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</si>
  <si>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</si>
  <si>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</si>
  <si>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</si>
  <si>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</si>
  <si>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</si>
  <si>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</si>
  <si>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</si>
  <si>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</si>
  <si>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</si>
  <si>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</si>
  <si>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</si>
  <si>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</si>
  <si>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</si>
  <si>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</si>
  <si>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</si>
  <si>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</si>
  <si>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</si>
  <si>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</si>
  <si>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</si>
  <si>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</si>
  <si>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</si>
  <si>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</si>
  <si>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</si>
  <si>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</si>
  <si>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</si>
  <si>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</si>
  <si>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</si>
  <si>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</si>
  <si>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</si>
  <si>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</si>
  <si>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</si>
  <si>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</si>
  <si>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</si>
  <si>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</si>
  <si>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</si>
  <si>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</si>
  <si>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</si>
  <si>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</si>
  <si>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</si>
  <si>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</si>
  <si>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</si>
  <si>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</si>
  <si>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</si>
  <si>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</si>
  <si>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</si>
  <si>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</si>
  <si>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</si>
  <si>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</si>
  <si>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</si>
  <si>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</si>
  <si>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</si>
  <si>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</si>
  <si>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</si>
  <si>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</si>
  <si>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</si>
  <si>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</si>
  <si>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</si>
  <si>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</si>
  <si>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</si>
  <si>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</si>
  <si>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</si>
  <si>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</si>
  <si>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</si>
  <si>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</si>
  <si>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</si>
  <si>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</si>
  <si>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</si>
  <si>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</si>
  <si>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01.01.11.</t>
  </si>
  <si>
    <t>31.12.2011.</t>
  </si>
  <si>
    <t>03334309</t>
  </si>
  <si>
    <t>040005097</t>
  </si>
  <si>
    <t>95976200516</t>
  </si>
  <si>
    <t>JADROAGENT D.D.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</si>
  <si>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</si>
  <si>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</si>
  <si>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</si>
  <si>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</si>
  <si>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</si>
  <si>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</si>
  <si>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</si>
  <si>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CVITAN ANKICA</t>
  </si>
  <si>
    <t>051 780 701</t>
  </si>
  <si>
    <t>051 211 817</t>
  </si>
  <si>
    <t>BABIĆ NIKOLA</t>
  </si>
  <si>
    <t>stanje na dan 31.12.2011.</t>
  </si>
  <si>
    <t xml:space="preserve">Obveznik: JADROAGENT DD </t>
  </si>
  <si>
    <t>u razdoblju 01.01.2011. do 31.12.2011.</t>
  </si>
  <si>
    <t>Obveznik: JADROAGENT D.D.</t>
  </si>
  <si>
    <t>Obveznik: JADROAGENT DD</t>
  </si>
  <si>
    <t>(1) Bilješke uz financijske izvještaje objavljene su uz izvješće Uprave.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</si>
</sst>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  <xf numFmtId="0" fontId="3" fillId="38" borderId="14" xfId="0" applyFont="1" applyFill="1" applyBorder="1" applyAlignment="1">
      <alignment horizontal="left" vertical="center" wrapText="1"/>
    </xf>
    <xf numFmtId="0" fontId="3" fillId="38" borderId="40" xfId="0" applyFont="1" applyFill="1" applyBorder="1" applyAlignment="1">
      <alignment horizontal="left" vertical="center" wrapText="1"/>
    </xf>
    <xf numFmtId="0" fontId="3" fillId="38" borderId="41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F44" sqref="F44:I44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9" t="s">
        <v>219</v>
      </c>
      <c r="B1" s="159"/>
      <c r="C1" s="15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20" t="s">
        <v>220</v>
      </c>
      <c r="B2" s="120"/>
      <c r="C2" s="120"/>
      <c r="D2" s="121"/>
      <c r="E2" s="21" t="s">
        <v>286</v>
      </c>
      <c r="F2" s="22"/>
      <c r="G2" s="23" t="s">
        <v>221</v>
      </c>
      <c r="H2" s="21" t="s">
        <v>287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22" t="s">
        <v>222</v>
      </c>
      <c r="B4" s="122"/>
      <c r="C4" s="122"/>
      <c r="D4" s="122"/>
      <c r="E4" s="122"/>
      <c r="F4" s="122"/>
      <c r="G4" s="122"/>
      <c r="H4" s="122"/>
      <c r="I4" s="122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3" t="s">
        <v>223</v>
      </c>
      <c r="B6" s="124"/>
      <c r="C6" s="118" t="s">
        <v>288</v>
      </c>
      <c r="D6" s="119"/>
      <c r="E6" s="125"/>
      <c r="F6" s="125"/>
      <c r="G6" s="125"/>
      <c r="H6" s="125"/>
      <c r="I6" s="112"/>
      <c r="J6" s="19"/>
      <c r="K6" s="19"/>
      <c r="L6" s="19"/>
    </row>
    <row r="7" spans="1:12" ht="12.75">
      <c r="A7" s="36"/>
      <c r="B7" s="36"/>
      <c r="C7" s="43"/>
      <c r="D7" s="43"/>
      <c r="E7" s="125"/>
      <c r="F7" s="125"/>
      <c r="G7" s="125"/>
      <c r="H7" s="125"/>
      <c r="I7" s="112"/>
      <c r="J7" s="19"/>
      <c r="K7" s="19"/>
      <c r="L7" s="19"/>
    </row>
    <row r="8" spans="1:12" ht="12.75">
      <c r="A8" s="126" t="s">
        <v>224</v>
      </c>
      <c r="B8" s="127"/>
      <c r="C8" s="118" t="s">
        <v>289</v>
      </c>
      <c r="D8" s="119"/>
      <c r="E8" s="125"/>
      <c r="F8" s="125"/>
      <c r="G8" s="125"/>
      <c r="H8" s="125"/>
      <c r="I8" s="47"/>
      <c r="J8" s="19"/>
      <c r="K8" s="19"/>
      <c r="L8" s="19"/>
    </row>
    <row r="9" spans="1:12" ht="12.75">
      <c r="A9" s="37"/>
      <c r="B9" s="37"/>
      <c r="C9" s="113"/>
      <c r="D9" s="43"/>
      <c r="E9" s="43"/>
      <c r="F9" s="43"/>
      <c r="G9" s="43"/>
      <c r="H9" s="43"/>
      <c r="I9" s="43"/>
      <c r="J9" s="19"/>
      <c r="K9" s="19"/>
      <c r="L9" s="19"/>
    </row>
    <row r="10" spans="1:12" ht="12.75">
      <c r="A10" s="115" t="s">
        <v>225</v>
      </c>
      <c r="B10" s="116"/>
      <c r="C10" s="118" t="s">
        <v>290</v>
      </c>
      <c r="D10" s="119"/>
      <c r="E10" s="43"/>
      <c r="F10" s="43"/>
      <c r="G10" s="43"/>
      <c r="H10" s="43"/>
      <c r="I10" s="43"/>
      <c r="J10" s="19"/>
      <c r="K10" s="19"/>
      <c r="L10" s="19"/>
    </row>
    <row r="11" spans="1:12" ht="12.75">
      <c r="A11" s="117"/>
      <c r="B11" s="117"/>
      <c r="C11" s="43"/>
      <c r="D11" s="43"/>
      <c r="E11" s="43"/>
      <c r="F11" s="43"/>
      <c r="G11" s="43"/>
      <c r="H11" s="43"/>
      <c r="I11" s="43"/>
      <c r="J11" s="19"/>
      <c r="K11" s="19"/>
      <c r="L11" s="19"/>
    </row>
    <row r="12" spans="1:12" ht="12.75">
      <c r="A12" s="123" t="s">
        <v>226</v>
      </c>
      <c r="B12" s="124"/>
      <c r="C12" s="128" t="s">
        <v>291</v>
      </c>
      <c r="D12" s="133"/>
      <c r="E12" s="133"/>
      <c r="F12" s="133"/>
      <c r="G12" s="133"/>
      <c r="H12" s="133"/>
      <c r="I12" s="134"/>
      <c r="J12" s="19"/>
      <c r="K12" s="19"/>
      <c r="L12" s="19"/>
    </row>
    <row r="13" spans="1:12" ht="12.75">
      <c r="A13" s="36"/>
      <c r="B13" s="36"/>
      <c r="C13" s="39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3" t="s">
        <v>227</v>
      </c>
      <c r="B14" s="124"/>
      <c r="C14" s="135">
        <v>51000</v>
      </c>
      <c r="D14" s="136"/>
      <c r="E14" s="43"/>
      <c r="F14" s="128" t="s">
        <v>292</v>
      </c>
      <c r="G14" s="133"/>
      <c r="H14" s="133"/>
      <c r="I14" s="134"/>
      <c r="J14" s="19"/>
      <c r="K14" s="19"/>
      <c r="L14" s="19"/>
    </row>
    <row r="15" spans="1:12" ht="12.75">
      <c r="A15" s="36"/>
      <c r="B15" s="36"/>
      <c r="C15" s="43"/>
      <c r="D15" s="43"/>
      <c r="E15" s="43"/>
      <c r="F15" s="43"/>
      <c r="G15" s="43"/>
      <c r="H15" s="43"/>
      <c r="I15" s="43"/>
      <c r="J15" s="19"/>
      <c r="K15" s="19"/>
      <c r="L15" s="19"/>
    </row>
    <row r="16" spans="1:12" ht="12.75">
      <c r="A16" s="123" t="s">
        <v>228</v>
      </c>
      <c r="B16" s="124"/>
      <c r="C16" s="128" t="s">
        <v>293</v>
      </c>
      <c r="D16" s="133"/>
      <c r="E16" s="133"/>
      <c r="F16" s="133"/>
      <c r="G16" s="133"/>
      <c r="H16" s="133"/>
      <c r="I16" s="134"/>
      <c r="J16" s="19"/>
      <c r="K16" s="19"/>
      <c r="L16" s="19"/>
    </row>
    <row r="17" spans="1:12" ht="12.75">
      <c r="A17" s="36"/>
      <c r="B17" s="36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3" t="s">
        <v>229</v>
      </c>
      <c r="B18" s="124"/>
      <c r="C18" s="137" t="s">
        <v>294</v>
      </c>
      <c r="D18" s="138"/>
      <c r="E18" s="138"/>
      <c r="F18" s="138"/>
      <c r="G18" s="138"/>
      <c r="H18" s="138"/>
      <c r="I18" s="139"/>
      <c r="J18" s="19"/>
      <c r="K18" s="19"/>
      <c r="L18" s="19"/>
    </row>
    <row r="19" spans="1:12" ht="12.75">
      <c r="A19" s="36"/>
      <c r="B19" s="36"/>
      <c r="C19" s="114"/>
      <c r="D19" s="43"/>
      <c r="E19" s="43"/>
      <c r="F19" s="43"/>
      <c r="G19" s="43"/>
      <c r="H19" s="43"/>
      <c r="I19" s="43"/>
      <c r="J19" s="19"/>
      <c r="K19" s="19"/>
      <c r="L19" s="19"/>
    </row>
    <row r="20" spans="1:12" ht="12.75">
      <c r="A20" s="123" t="s">
        <v>230</v>
      </c>
      <c r="B20" s="124"/>
      <c r="C20" s="137" t="s">
        <v>295</v>
      </c>
      <c r="D20" s="138"/>
      <c r="E20" s="138"/>
      <c r="F20" s="138"/>
      <c r="G20" s="138"/>
      <c r="H20" s="138"/>
      <c r="I20" s="139"/>
      <c r="J20" s="19"/>
      <c r="K20" s="19"/>
      <c r="L20" s="19"/>
    </row>
    <row r="21" spans="1:12" ht="12.75">
      <c r="A21" s="36"/>
      <c r="B21" s="36"/>
      <c r="C21" s="114"/>
      <c r="D21" s="43"/>
      <c r="E21" s="43"/>
      <c r="F21" s="43"/>
      <c r="G21" s="43"/>
      <c r="H21" s="43"/>
      <c r="I21" s="43"/>
      <c r="J21" s="19"/>
      <c r="K21" s="19"/>
      <c r="L21" s="19"/>
    </row>
    <row r="22" spans="1:12" ht="12.75">
      <c r="A22" s="123" t="s">
        <v>231</v>
      </c>
      <c r="B22" s="124"/>
      <c r="C22" s="40">
        <v>373</v>
      </c>
      <c r="D22" s="128" t="s">
        <v>292</v>
      </c>
      <c r="E22" s="129"/>
      <c r="F22" s="130"/>
      <c r="G22" s="131"/>
      <c r="H22" s="132"/>
      <c r="I22" s="42"/>
      <c r="J22" s="19"/>
      <c r="K22" s="19"/>
      <c r="L22" s="19"/>
    </row>
    <row r="23" spans="1:12" ht="12.75">
      <c r="A23" s="36"/>
      <c r="B23" s="36"/>
      <c r="C23" s="28"/>
      <c r="D23" s="43"/>
      <c r="E23" s="43"/>
      <c r="F23" s="43"/>
      <c r="G23" s="43"/>
      <c r="H23" s="28"/>
      <c r="I23" s="29"/>
      <c r="J23" s="19"/>
      <c r="K23" s="19"/>
      <c r="L23" s="19"/>
    </row>
    <row r="24" spans="1:12" ht="12.75">
      <c r="A24" s="123" t="s">
        <v>232</v>
      </c>
      <c r="B24" s="124"/>
      <c r="C24" s="40">
        <v>8</v>
      </c>
      <c r="D24" s="128" t="s">
        <v>296</v>
      </c>
      <c r="E24" s="129"/>
      <c r="F24" s="129"/>
      <c r="G24" s="130"/>
      <c r="H24" s="35" t="s">
        <v>233</v>
      </c>
      <c r="I24" s="44">
        <v>192</v>
      </c>
      <c r="J24" s="19"/>
      <c r="K24" s="19"/>
      <c r="L24" s="19"/>
    </row>
    <row r="25" spans="1:12" ht="12.75">
      <c r="A25" s="36"/>
      <c r="B25" s="36"/>
      <c r="C25" s="28"/>
      <c r="D25" s="43"/>
      <c r="E25" s="43"/>
      <c r="F25" s="43"/>
      <c r="G25" s="36"/>
      <c r="H25" s="36" t="s">
        <v>234</v>
      </c>
      <c r="I25" s="39"/>
      <c r="J25" s="19"/>
      <c r="K25" s="19"/>
      <c r="L25" s="19"/>
    </row>
    <row r="26" spans="1:12" ht="12.75">
      <c r="A26" s="123" t="s">
        <v>235</v>
      </c>
      <c r="B26" s="124"/>
      <c r="C26" s="45" t="s">
        <v>297</v>
      </c>
      <c r="D26" s="46"/>
      <c r="E26" s="19"/>
      <c r="F26" s="47"/>
      <c r="G26" s="123" t="s">
        <v>236</v>
      </c>
      <c r="H26" s="124"/>
      <c r="I26" s="48" t="s">
        <v>298</v>
      </c>
      <c r="J26" s="19"/>
      <c r="K26" s="19"/>
      <c r="L26" s="19"/>
    </row>
    <row r="27" spans="1:12" ht="12.75">
      <c r="A27" s="36"/>
      <c r="B27" s="36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43" t="s">
        <v>237</v>
      </c>
      <c r="B28" s="144"/>
      <c r="C28" s="145"/>
      <c r="D28" s="145"/>
      <c r="E28" s="146" t="s">
        <v>238</v>
      </c>
      <c r="F28" s="147"/>
      <c r="G28" s="147"/>
      <c r="H28" s="148" t="s">
        <v>239</v>
      </c>
      <c r="I28" s="148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40"/>
      <c r="B30" s="141"/>
      <c r="C30" s="141"/>
      <c r="D30" s="142"/>
      <c r="E30" s="140"/>
      <c r="F30" s="141"/>
      <c r="G30" s="141"/>
      <c r="H30" s="118"/>
      <c r="I30" s="119"/>
      <c r="J30" s="19"/>
      <c r="K30" s="19"/>
      <c r="L30" s="19"/>
    </row>
    <row r="31" spans="1:12" ht="12.75">
      <c r="A31" s="41"/>
      <c r="B31" s="41"/>
      <c r="C31" s="39"/>
      <c r="D31" s="149"/>
      <c r="E31" s="149"/>
      <c r="F31" s="149"/>
      <c r="G31" s="150"/>
      <c r="H31" s="28"/>
      <c r="I31" s="53"/>
      <c r="J31" s="19"/>
      <c r="K31" s="19"/>
      <c r="L31" s="19"/>
    </row>
    <row r="32" spans="1:12" ht="12.75">
      <c r="A32" s="140"/>
      <c r="B32" s="141"/>
      <c r="C32" s="141"/>
      <c r="D32" s="142"/>
      <c r="E32" s="140"/>
      <c r="F32" s="141"/>
      <c r="G32" s="141"/>
      <c r="H32" s="118"/>
      <c r="I32" s="119"/>
      <c r="J32" s="19"/>
      <c r="K32" s="19"/>
      <c r="L32" s="19"/>
    </row>
    <row r="33" spans="1:12" ht="12.75">
      <c r="A33" s="41"/>
      <c r="B33" s="41"/>
      <c r="C33" s="39"/>
      <c r="D33" s="51"/>
      <c r="E33" s="51"/>
      <c r="F33" s="51"/>
      <c r="G33" s="52"/>
      <c r="H33" s="28"/>
      <c r="I33" s="54"/>
      <c r="J33" s="19"/>
      <c r="K33" s="19"/>
      <c r="L33" s="19"/>
    </row>
    <row r="34" spans="1:12" ht="12.75">
      <c r="A34" s="140"/>
      <c r="B34" s="141"/>
      <c r="C34" s="141"/>
      <c r="D34" s="142"/>
      <c r="E34" s="140"/>
      <c r="F34" s="141"/>
      <c r="G34" s="141"/>
      <c r="H34" s="118"/>
      <c r="I34" s="119"/>
      <c r="J34" s="19"/>
      <c r="K34" s="19"/>
      <c r="L34" s="19"/>
    </row>
    <row r="35" spans="1:12" ht="12.75">
      <c r="A35" s="41"/>
      <c r="B35" s="41"/>
      <c r="C35" s="39"/>
      <c r="D35" s="51"/>
      <c r="E35" s="51"/>
      <c r="F35" s="51"/>
      <c r="G35" s="52"/>
      <c r="H35" s="28"/>
      <c r="I35" s="54"/>
      <c r="J35" s="19"/>
      <c r="K35" s="19"/>
      <c r="L35" s="19"/>
    </row>
    <row r="36" spans="1:12" ht="12.75">
      <c r="A36" s="140"/>
      <c r="B36" s="141"/>
      <c r="C36" s="141"/>
      <c r="D36" s="142"/>
      <c r="E36" s="140"/>
      <c r="F36" s="141"/>
      <c r="G36" s="141"/>
      <c r="H36" s="118"/>
      <c r="I36" s="119"/>
      <c r="J36" s="19"/>
      <c r="K36" s="19"/>
      <c r="L36" s="19"/>
    </row>
    <row r="37" spans="1:12" ht="12.75">
      <c r="A37" s="55"/>
      <c r="B37" s="55"/>
      <c r="C37" s="152"/>
      <c r="D37" s="153"/>
      <c r="E37" s="28"/>
      <c r="F37" s="152"/>
      <c r="G37" s="153"/>
      <c r="H37" s="28"/>
      <c r="I37" s="28"/>
      <c r="J37" s="19"/>
      <c r="K37" s="19"/>
      <c r="L37" s="19"/>
    </row>
    <row r="38" spans="1:12" ht="12.75">
      <c r="A38" s="140"/>
      <c r="B38" s="141"/>
      <c r="C38" s="141"/>
      <c r="D38" s="142"/>
      <c r="E38" s="140"/>
      <c r="F38" s="141"/>
      <c r="G38" s="141"/>
      <c r="H38" s="118"/>
      <c r="I38" s="119"/>
      <c r="J38" s="19"/>
      <c r="K38" s="19"/>
      <c r="L38" s="19"/>
    </row>
    <row r="39" spans="1:12" ht="12.75">
      <c r="A39" s="55"/>
      <c r="B39" s="55"/>
      <c r="C39" s="56"/>
      <c r="D39" s="57"/>
      <c r="E39" s="28"/>
      <c r="F39" s="56"/>
      <c r="G39" s="57"/>
      <c r="H39" s="28"/>
      <c r="I39" s="28"/>
      <c r="J39" s="19"/>
      <c r="K39" s="19"/>
      <c r="L39" s="19"/>
    </row>
    <row r="40" spans="1:12" ht="12.75">
      <c r="A40" s="140"/>
      <c r="B40" s="141"/>
      <c r="C40" s="141"/>
      <c r="D40" s="142"/>
      <c r="E40" s="140"/>
      <c r="F40" s="141"/>
      <c r="G40" s="141"/>
      <c r="H40" s="118"/>
      <c r="I40" s="119"/>
      <c r="J40" s="19"/>
      <c r="K40" s="19"/>
      <c r="L40" s="19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ht="12.75">
      <c r="A42" s="55"/>
      <c r="B42" s="55"/>
      <c r="C42" s="56"/>
      <c r="D42" s="57"/>
      <c r="E42" s="28"/>
      <c r="F42" s="56"/>
      <c r="G42" s="57"/>
      <c r="H42" s="28"/>
      <c r="I42" s="28"/>
      <c r="J42" s="19"/>
      <c r="K42" s="19"/>
      <c r="L42" s="19"/>
    </row>
    <row r="43" spans="1:12" ht="12.75">
      <c r="A43" s="62"/>
      <c r="B43" s="62"/>
      <c r="C43" s="62"/>
      <c r="D43" s="38"/>
      <c r="E43" s="38"/>
      <c r="F43" s="62"/>
      <c r="G43" s="38"/>
      <c r="H43" s="38"/>
      <c r="I43" s="38"/>
      <c r="J43" s="19"/>
      <c r="K43" s="19"/>
      <c r="L43" s="19"/>
    </row>
    <row r="44" spans="1:12" ht="12.75">
      <c r="A44" s="154" t="s">
        <v>240</v>
      </c>
      <c r="B44" s="155"/>
      <c r="C44" s="118"/>
      <c r="D44" s="119"/>
      <c r="E44" s="29"/>
      <c r="F44" s="128"/>
      <c r="G44" s="141"/>
      <c r="H44" s="141"/>
      <c r="I44" s="142"/>
      <c r="J44" s="19"/>
      <c r="K44" s="19"/>
      <c r="L44" s="19"/>
    </row>
    <row r="45" spans="1:12" ht="12.75">
      <c r="A45" s="55"/>
      <c r="B45" s="55"/>
      <c r="C45" s="152"/>
      <c r="D45" s="153"/>
      <c r="E45" s="28"/>
      <c r="F45" s="152"/>
      <c r="G45" s="160"/>
      <c r="H45" s="63"/>
      <c r="I45" s="63"/>
      <c r="J45" s="19"/>
      <c r="K45" s="19"/>
      <c r="L45" s="19"/>
    </row>
    <row r="46" spans="1:12" ht="12.75">
      <c r="A46" s="154" t="s">
        <v>241</v>
      </c>
      <c r="B46" s="155"/>
      <c r="C46" s="128" t="s">
        <v>299</v>
      </c>
      <c r="D46" s="151"/>
      <c r="E46" s="151"/>
      <c r="F46" s="151"/>
      <c r="G46" s="151"/>
      <c r="H46" s="151"/>
      <c r="I46" s="151"/>
      <c r="J46" s="19"/>
      <c r="K46" s="19"/>
      <c r="L46" s="19"/>
    </row>
    <row r="47" spans="1:12" ht="12.75">
      <c r="A47" s="36"/>
      <c r="B47" s="36"/>
      <c r="C47" s="64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4" t="s">
        <v>243</v>
      </c>
      <c r="B48" s="155"/>
      <c r="C48" s="156" t="s">
        <v>300</v>
      </c>
      <c r="D48" s="157"/>
      <c r="E48" s="158"/>
      <c r="F48" s="29"/>
      <c r="G48" s="35" t="s">
        <v>244</v>
      </c>
      <c r="H48" s="156" t="s">
        <v>301</v>
      </c>
      <c r="I48" s="158"/>
      <c r="J48" s="19"/>
      <c r="K48" s="19"/>
      <c r="L48" s="19"/>
    </row>
    <row r="49" spans="1:12" ht="12.75">
      <c r="A49" s="36"/>
      <c r="B49" s="36"/>
      <c r="C49" s="64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4" t="s">
        <v>229</v>
      </c>
      <c r="B50" s="155"/>
      <c r="C50" s="163" t="s">
        <v>294</v>
      </c>
      <c r="D50" s="157"/>
      <c r="E50" s="157"/>
      <c r="F50" s="157"/>
      <c r="G50" s="157"/>
      <c r="H50" s="157"/>
      <c r="I50" s="158"/>
      <c r="J50" s="19"/>
      <c r="K50" s="19"/>
      <c r="L50" s="19"/>
    </row>
    <row r="51" spans="1:12" ht="12.75">
      <c r="A51" s="36"/>
      <c r="B51" s="36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3" t="s">
        <v>245</v>
      </c>
      <c r="B52" s="124"/>
      <c r="C52" s="156" t="s">
        <v>302</v>
      </c>
      <c r="D52" s="157"/>
      <c r="E52" s="157"/>
      <c r="F52" s="157"/>
      <c r="G52" s="157"/>
      <c r="H52" s="157"/>
      <c r="I52" s="134"/>
      <c r="J52" s="19"/>
      <c r="K52" s="19"/>
      <c r="L52" s="19"/>
    </row>
    <row r="53" spans="1:12" ht="12.75">
      <c r="A53" s="65"/>
      <c r="B53" s="65"/>
      <c r="C53" s="166" t="s">
        <v>246</v>
      </c>
      <c r="D53" s="166"/>
      <c r="E53" s="166"/>
      <c r="F53" s="166"/>
      <c r="G53" s="166"/>
      <c r="H53" s="166"/>
      <c r="I53" s="67"/>
      <c r="J53" s="19"/>
      <c r="K53" s="19"/>
      <c r="L53" s="19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ht="12.75">
      <c r="A55" s="65"/>
      <c r="B55" s="164" t="s">
        <v>247</v>
      </c>
      <c r="C55" s="165"/>
      <c r="D55" s="165"/>
      <c r="E55" s="165"/>
      <c r="F55" s="107"/>
      <c r="G55" s="107"/>
      <c r="H55" s="108"/>
      <c r="I55" s="108"/>
      <c r="J55" s="19"/>
      <c r="K55" s="19"/>
      <c r="L55" s="19"/>
    </row>
    <row r="56" spans="1:12" ht="12.75">
      <c r="A56" s="65"/>
      <c r="B56" s="109" t="s">
        <v>285</v>
      </c>
      <c r="C56" s="110"/>
      <c r="D56" s="110"/>
      <c r="E56" s="110"/>
      <c r="F56" s="110"/>
      <c r="G56" s="110"/>
      <c r="H56" s="170" t="s">
        <v>280</v>
      </c>
      <c r="I56" s="170"/>
      <c r="J56" s="19"/>
      <c r="K56" s="19"/>
      <c r="L56" s="19"/>
    </row>
    <row r="57" spans="1:12" ht="12.75">
      <c r="A57" s="65"/>
      <c r="B57" s="109" t="s">
        <v>281</v>
      </c>
      <c r="C57" s="110"/>
      <c r="D57" s="110"/>
      <c r="E57" s="110"/>
      <c r="F57" s="110"/>
      <c r="G57" s="110"/>
      <c r="H57" s="170"/>
      <c r="I57" s="170"/>
      <c r="J57" s="19"/>
      <c r="K57" s="19"/>
      <c r="L57" s="19"/>
    </row>
    <row r="58" spans="1:12" ht="12.75">
      <c r="A58" s="65"/>
      <c r="B58" s="109" t="s">
        <v>282</v>
      </c>
      <c r="C58" s="110"/>
      <c r="D58" s="110"/>
      <c r="E58" s="110"/>
      <c r="F58" s="110"/>
      <c r="G58" s="110"/>
      <c r="H58" s="170"/>
      <c r="I58" s="170"/>
      <c r="J58" s="19"/>
      <c r="K58" s="19"/>
      <c r="L58" s="19"/>
    </row>
    <row r="59" spans="1:12" ht="12.75">
      <c r="A59" s="65"/>
      <c r="B59" s="109" t="s">
        <v>283</v>
      </c>
      <c r="C59" s="111"/>
      <c r="D59" s="111"/>
      <c r="E59" s="111"/>
      <c r="F59" s="111"/>
      <c r="G59" s="111"/>
      <c r="H59" s="170"/>
      <c r="I59" s="170"/>
      <c r="J59" s="19"/>
      <c r="K59" s="19"/>
      <c r="L59" s="19"/>
    </row>
    <row r="60" spans="1:12" ht="12.75">
      <c r="A60" s="65"/>
      <c r="B60" s="109" t="s">
        <v>284</v>
      </c>
      <c r="C60" s="111"/>
      <c r="D60" s="111"/>
      <c r="E60" s="111"/>
      <c r="F60" s="111"/>
      <c r="G60" s="111"/>
      <c r="H60" s="170"/>
      <c r="I60" s="170"/>
      <c r="J60" s="19"/>
      <c r="K60" s="19"/>
      <c r="L60" s="19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>
      <c r="A62" s="68" t="s">
        <v>248</v>
      </c>
      <c r="B62" s="29"/>
      <c r="C62" s="29"/>
      <c r="D62" s="29"/>
      <c r="E62" s="29"/>
      <c r="F62" s="29"/>
      <c r="G62" s="69"/>
      <c r="H62" s="70"/>
      <c r="I62" s="69"/>
      <c r="J62" s="19"/>
      <c r="K62" s="19"/>
      <c r="L62" s="19"/>
    </row>
    <row r="63" spans="1:12" ht="12.75">
      <c r="A63" s="29"/>
      <c r="B63" s="29"/>
      <c r="C63" s="29"/>
      <c r="D63" s="29"/>
      <c r="E63" s="65" t="s">
        <v>249</v>
      </c>
      <c r="F63" s="19"/>
      <c r="G63" s="167" t="s">
        <v>250</v>
      </c>
      <c r="H63" s="168"/>
      <c r="I63" s="169"/>
      <c r="J63" s="19"/>
      <c r="K63" s="19"/>
      <c r="L63" s="19"/>
    </row>
    <row r="64" spans="1:12" ht="12.75">
      <c r="A64" s="71"/>
      <c r="B64" s="71"/>
      <c r="C64" s="34"/>
      <c r="D64" s="34"/>
      <c r="E64" s="34"/>
      <c r="F64" s="34"/>
      <c r="G64" s="161"/>
      <c r="H64" s="162"/>
      <c r="I64" s="34"/>
      <c r="J64" s="19"/>
      <c r="K64" s="19"/>
      <c r="L64" s="19"/>
    </row>
  </sheetData>
  <sheetProtection/>
  <protectedRanges>
    <protectedRange sqref="E2 H2 C26 I26 I24 A30:I30 A32:I32 A34:D34" name="Range1"/>
    <protectedRange sqref="C6:D6 C8:D8 C10:D10 C12:I12" name="Range1_1"/>
    <protectedRange sqref="C14:D14 F14:I14 C16:I16" name="Range1_1_1"/>
    <protectedRange sqref="C18:I18 C20:I20 C22:F22" name="Range1_1_2"/>
    <protectedRange sqref="C24:G24" name="Range1_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A22" sqref="A22:H22"/>
    </sheetView>
  </sheetViews>
  <sheetFormatPr defaultColWidth="9.140625" defaultRowHeight="12.75"/>
  <cols>
    <col min="10" max="10" width="10.00390625" style="0" customWidth="1"/>
    <col min="11" max="11" width="9.7109375" style="0" customWidth="1"/>
  </cols>
  <sheetData>
    <row r="1" spans="1:11" ht="12.75">
      <c r="A1" s="202" t="s">
        <v>131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303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2.75">
      <c r="A4" s="209" t="s">
        <v>304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2" t="s">
        <v>50</v>
      </c>
      <c r="B5" s="213"/>
      <c r="C5" s="213"/>
      <c r="D5" s="213"/>
      <c r="E5" s="213"/>
      <c r="F5" s="213"/>
      <c r="G5" s="213"/>
      <c r="H5" s="214"/>
      <c r="I5" s="73" t="s">
        <v>251</v>
      </c>
      <c r="J5" s="74" t="s">
        <v>100</v>
      </c>
      <c r="K5" s="75" t="s">
        <v>101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77">
        <v>2</v>
      </c>
      <c r="J6" s="76">
        <v>3</v>
      </c>
      <c r="K6" s="76">
        <v>4</v>
      </c>
    </row>
    <row r="7" spans="1:11" ht="12.7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180" t="s">
        <v>51</v>
      </c>
      <c r="B8" s="181"/>
      <c r="C8" s="181"/>
      <c r="D8" s="181"/>
      <c r="E8" s="181"/>
      <c r="F8" s="181"/>
      <c r="G8" s="181"/>
      <c r="H8" s="201"/>
      <c r="I8" s="6">
        <v>1</v>
      </c>
      <c r="J8" s="11"/>
      <c r="K8" s="11"/>
    </row>
    <row r="9" spans="1:11" ht="12.75">
      <c r="A9" s="190" t="s">
        <v>8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30926838</v>
      </c>
      <c r="K9" s="12">
        <f>K10+K17+K27+K36+K40</f>
        <v>29147244</v>
      </c>
    </row>
    <row r="10" spans="1:11" ht="12.75">
      <c r="A10" s="184" t="s">
        <v>176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174848</v>
      </c>
      <c r="K10" s="12">
        <f>SUM(K11:K16)</f>
        <v>119787</v>
      </c>
    </row>
    <row r="11" spans="1:11" ht="12.75">
      <c r="A11" s="184" t="s">
        <v>102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/>
      <c r="K11" s="13"/>
    </row>
    <row r="12" spans="1:11" ht="12.75">
      <c r="A12" s="184" t="s">
        <v>9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f>788074-652298</f>
        <v>135776</v>
      </c>
      <c r="K12" s="13">
        <f>798842-721655</f>
        <v>77187</v>
      </c>
    </row>
    <row r="13" spans="1:11" ht="12.75">
      <c r="A13" s="184" t="s">
        <v>103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/>
    </row>
    <row r="14" spans="1:11" ht="12.75">
      <c r="A14" s="184" t="s">
        <v>179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ht="12.75">
      <c r="A15" s="184" t="s">
        <v>180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>
        <v>42600</v>
      </c>
    </row>
    <row r="16" spans="1:11" ht="12.75">
      <c r="A16" s="184" t="s">
        <v>181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f>375091-336019</f>
        <v>39072</v>
      </c>
      <c r="K16" s="13"/>
    </row>
    <row r="17" spans="1:11" ht="12.75">
      <c r="A17" s="184" t="s">
        <v>177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29844810</v>
      </c>
      <c r="K17" s="12">
        <f>SUM(K18:K26)</f>
        <v>28205894</v>
      </c>
    </row>
    <row r="18" spans="1:11" ht="12.75">
      <c r="A18" s="184" t="s">
        <v>182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260194</v>
      </c>
      <c r="K18" s="13">
        <v>260194</v>
      </c>
    </row>
    <row r="19" spans="1:11" ht="12.75">
      <c r="A19" s="184" t="s">
        <v>218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18604738</v>
      </c>
      <c r="K19" s="13">
        <f>40639755-23055026</f>
        <v>17584729</v>
      </c>
    </row>
    <row r="20" spans="1:11" ht="12.75">
      <c r="A20" s="184" t="s">
        <v>183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248123</v>
      </c>
      <c r="K20" s="13">
        <f>3076359-2887735</f>
        <v>188624</v>
      </c>
    </row>
    <row r="21" spans="1:11" ht="12.75">
      <c r="A21" s="184" t="s">
        <v>21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724651</v>
      </c>
      <c r="K21" s="13">
        <f>12844408-3076359-2903009-1550900-3604-3440548-693131-473872</f>
        <v>702985</v>
      </c>
    </row>
    <row r="22" spans="1:11" ht="12.75">
      <c r="A22" s="184" t="s">
        <v>22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 ht="12.75">
      <c r="A23" s="184" t="s">
        <v>63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/>
      <c r="K23" s="13"/>
    </row>
    <row r="24" spans="1:11" ht="12.75">
      <c r="A24" s="184" t="s">
        <v>64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/>
      <c r="K24" s="13"/>
    </row>
    <row r="25" spans="1:11" ht="12.75">
      <c r="A25" s="184" t="s">
        <v>65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311084</v>
      </c>
      <c r="K25" s="13">
        <v>311084</v>
      </c>
    </row>
    <row r="26" spans="1:11" ht="12.75">
      <c r="A26" s="184" t="s">
        <v>66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>
        <v>9696020</v>
      </c>
      <c r="K26" s="13">
        <f>22359702-13201424</f>
        <v>9158278</v>
      </c>
    </row>
    <row r="27" spans="1:11" ht="12.75">
      <c r="A27" s="184" t="s">
        <v>164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907180</v>
      </c>
      <c r="K27" s="12">
        <f>SUM(K28:K35)</f>
        <v>821563</v>
      </c>
    </row>
    <row r="28" spans="1:11" ht="12.75">
      <c r="A28" s="184" t="s">
        <v>67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>
        <v>129367</v>
      </c>
      <c r="K28" s="13">
        <f>215019-197019</f>
        <v>18000</v>
      </c>
    </row>
    <row r="29" spans="1:11" ht="12.75">
      <c r="A29" s="184" t="s">
        <v>68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ht="12.75">
      <c r="A30" s="184" t="s">
        <v>69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/>
      <c r="K30" s="13"/>
    </row>
    <row r="31" spans="1:11" ht="12.75">
      <c r="A31" s="184" t="s">
        <v>74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ht="12.75">
      <c r="A32" s="184" t="s">
        <v>75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/>
      <c r="K32" s="13"/>
    </row>
    <row r="33" spans="1:11" ht="12.75">
      <c r="A33" s="184" t="s">
        <v>76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>
        <v>178506</v>
      </c>
      <c r="K33" s="13">
        <v>292844</v>
      </c>
    </row>
    <row r="34" spans="1:11" ht="12.75">
      <c r="A34" s="184" t="s">
        <v>70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/>
      <c r="K34" s="13"/>
    </row>
    <row r="35" spans="1:11" ht="12.75">
      <c r="A35" s="273" t="s">
        <v>156</v>
      </c>
      <c r="B35" s="274"/>
      <c r="C35" s="274"/>
      <c r="D35" s="274"/>
      <c r="E35" s="274"/>
      <c r="F35" s="274"/>
      <c r="G35" s="274"/>
      <c r="H35" s="275"/>
      <c r="I35" s="4">
        <v>28</v>
      </c>
      <c r="J35" s="13">
        <v>599307</v>
      </c>
      <c r="K35" s="13">
        <f>518796-10000+1923</f>
        <v>510719</v>
      </c>
    </row>
    <row r="36" spans="1:11" ht="12.75">
      <c r="A36" s="184" t="s">
        <v>157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4" t="s">
        <v>71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ht="12.75">
      <c r="A38" s="184" t="s">
        <v>72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/>
      <c r="K38" s="13"/>
    </row>
    <row r="39" spans="1:11" ht="12.75">
      <c r="A39" s="184" t="s">
        <v>73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 ht="12.75">
      <c r="A40" s="184" t="s">
        <v>158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ht="12.75">
      <c r="A41" s="190" t="s">
        <v>211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97854586</v>
      </c>
      <c r="K41" s="12">
        <f>K42+K50+K57+K65</f>
        <v>95711700</v>
      </c>
    </row>
    <row r="42" spans="1:11" ht="12.75">
      <c r="A42" s="184" t="s">
        <v>92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11205</v>
      </c>
      <c r="K42" s="12">
        <f>SUM(K43:K49)</f>
        <v>465</v>
      </c>
    </row>
    <row r="43" spans="1:11" ht="12.75">
      <c r="A43" s="184" t="s">
        <v>107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11205</v>
      </c>
      <c r="K43" s="13">
        <v>465</v>
      </c>
    </row>
    <row r="44" spans="1:11" ht="12.75">
      <c r="A44" s="184" t="s">
        <v>108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/>
      <c r="K44" s="13"/>
    </row>
    <row r="45" spans="1:11" ht="12.75">
      <c r="A45" s="184" t="s">
        <v>77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/>
      <c r="K45" s="13"/>
    </row>
    <row r="46" spans="1:11" ht="12.75">
      <c r="A46" s="184" t="s">
        <v>78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/>
      <c r="K46" s="13"/>
    </row>
    <row r="47" spans="1:11" ht="12.75">
      <c r="A47" s="184" t="s">
        <v>79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/>
      <c r="K47" s="13"/>
    </row>
    <row r="48" spans="1:11" ht="12.75">
      <c r="A48" s="184" t="s">
        <v>80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/>
      <c r="K48" s="13"/>
    </row>
    <row r="49" spans="1:11" ht="12.75">
      <c r="A49" s="184" t="s">
        <v>81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ht="12.75">
      <c r="A50" s="184" t="s">
        <v>93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27065612</v>
      </c>
      <c r="K50" s="12">
        <f>SUM(K51:K56)</f>
        <v>29728441</v>
      </c>
    </row>
    <row r="51" spans="1:11" ht="12.75">
      <c r="A51" s="184" t="s">
        <v>171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/>
      <c r="K51" s="13"/>
    </row>
    <row r="52" spans="1:11" ht="12.75">
      <c r="A52" s="184" t="s">
        <v>172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24384623</v>
      </c>
      <c r="K52" s="13">
        <f>30926093-3468822</f>
        <v>27457271</v>
      </c>
    </row>
    <row r="53" spans="1:11" ht="12.75">
      <c r="A53" s="184" t="s">
        <v>173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ht="12.75">
      <c r="A54" s="184" t="s">
        <v>174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691</v>
      </c>
      <c r="K54" s="13">
        <v>4897</v>
      </c>
    </row>
    <row r="55" spans="1:11" ht="12.75">
      <c r="A55" s="184" t="s">
        <v>5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338651</v>
      </c>
      <c r="K55" s="13">
        <f>60191+423856+8327</f>
        <v>492374</v>
      </c>
    </row>
    <row r="56" spans="1:11" ht="12.75">
      <c r="A56" s="184" t="s">
        <v>6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2341647</v>
      </c>
      <c r="K56" s="13">
        <f>186086+1389966-101232+299079</f>
        <v>1773899</v>
      </c>
    </row>
    <row r="57" spans="1:11" ht="12.75">
      <c r="A57" s="184" t="s">
        <v>94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60661867</v>
      </c>
      <c r="K57" s="12">
        <f>SUM(K58:K64)</f>
        <v>49936467</v>
      </c>
    </row>
    <row r="58" spans="1:11" ht="12.75">
      <c r="A58" s="184" t="s">
        <v>67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ht="12.75">
      <c r="A59" s="184" t="s">
        <v>68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ht="12.75">
      <c r="A60" s="184" t="s">
        <v>213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ht="12.75">
      <c r="A61" s="184" t="s">
        <v>74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ht="12.75">
      <c r="A62" s="184" t="s">
        <v>75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 ht="12.75">
      <c r="A63" s="184" t="s">
        <v>76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60661867</v>
      </c>
      <c r="K63" s="13">
        <f>50436467-500000</f>
        <v>49936467</v>
      </c>
    </row>
    <row r="64" spans="1:11" ht="12.75">
      <c r="A64" s="184" t="s">
        <v>40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/>
    </row>
    <row r="65" spans="1:11" ht="12.75">
      <c r="A65" s="184" t="s">
        <v>178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10115902</v>
      </c>
      <c r="K65" s="13">
        <v>16046327</v>
      </c>
    </row>
    <row r="66" spans="1:11" ht="12.75">
      <c r="A66" s="190" t="s">
        <v>47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190228</v>
      </c>
      <c r="K66" s="13">
        <v>230609</v>
      </c>
    </row>
    <row r="67" spans="1:11" ht="12.75">
      <c r="A67" s="190" t="s">
        <v>212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128971652</v>
      </c>
      <c r="K67" s="12">
        <f>K8+K9+K41+K66</f>
        <v>125089553</v>
      </c>
    </row>
    <row r="68" spans="1:11" ht="12.75">
      <c r="A68" s="196" t="s">
        <v>82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>
        <v>1454287</v>
      </c>
      <c r="K68" s="14">
        <v>1335569</v>
      </c>
    </row>
    <row r="69" spans="1:11" ht="12.75">
      <c r="A69" s="176" t="s">
        <v>49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80" t="s">
        <v>165</v>
      </c>
      <c r="B70" s="181"/>
      <c r="C70" s="181"/>
      <c r="D70" s="181"/>
      <c r="E70" s="181"/>
      <c r="F70" s="181"/>
      <c r="G70" s="181"/>
      <c r="H70" s="201"/>
      <c r="I70" s="6">
        <v>62</v>
      </c>
      <c r="J70" s="17">
        <f>J71+J72+J73+J79+J80+J83+J86</f>
        <v>87464339</v>
      </c>
      <c r="K70" s="17">
        <f>K71+K72+K73+K79+K80+K83+K86</f>
        <v>87479920</v>
      </c>
    </row>
    <row r="71" spans="1:11" ht="12.75">
      <c r="A71" s="184" t="s">
        <v>121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44338000</v>
      </c>
      <c r="K71" s="13">
        <v>44338000</v>
      </c>
    </row>
    <row r="72" spans="1:11" ht="12.75">
      <c r="A72" s="184" t="s">
        <v>122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>
        <v>26698574</v>
      </c>
      <c r="K72" s="13">
        <v>26698574</v>
      </c>
    </row>
    <row r="73" spans="1:11" ht="12.75">
      <c r="A73" s="184" t="s">
        <v>123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3383993</v>
      </c>
      <c r="K73" s="12">
        <f>K74+K75-K76+K77+K78</f>
        <v>2792196</v>
      </c>
    </row>
    <row r="74" spans="1:11" ht="12.75">
      <c r="A74" s="184" t="s">
        <v>124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2460300</v>
      </c>
      <c r="K74" s="13">
        <v>2216900</v>
      </c>
    </row>
    <row r="75" spans="1:11" ht="12.75">
      <c r="A75" s="184" t="s">
        <v>125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449</v>
      </c>
      <c r="K75" s="13">
        <v>449</v>
      </c>
    </row>
    <row r="76" spans="1:11" ht="12.75">
      <c r="A76" s="184" t="s">
        <v>113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/>
      <c r="K76" s="13"/>
    </row>
    <row r="77" spans="1:11" ht="12.75">
      <c r="A77" s="184" t="s">
        <v>114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 ht="12.75">
      <c r="A78" s="184" t="s">
        <v>115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923244</v>
      </c>
      <c r="K78" s="13">
        <v>574847</v>
      </c>
    </row>
    <row r="79" spans="1:11" ht="12.75">
      <c r="A79" s="184" t="s">
        <v>116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/>
      <c r="K79" s="13"/>
    </row>
    <row r="80" spans="1:11" ht="12.75">
      <c r="A80" s="184" t="s">
        <v>209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6633833</v>
      </c>
      <c r="K80" s="12">
        <f>K81-K82</f>
        <v>6976016</v>
      </c>
    </row>
    <row r="81" spans="1:11" ht="12.75">
      <c r="A81" s="193" t="s">
        <v>142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>
        <v>6633833</v>
      </c>
      <c r="K81" s="13">
        <v>6976016</v>
      </c>
    </row>
    <row r="82" spans="1:11" ht="12.75">
      <c r="A82" s="193" t="s">
        <v>143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/>
      <c r="K82" s="13"/>
    </row>
    <row r="83" spans="1:11" ht="12.75">
      <c r="A83" s="184" t="s">
        <v>210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6409939</v>
      </c>
      <c r="K83" s="12">
        <f>K84-K85</f>
        <v>6675134</v>
      </c>
    </row>
    <row r="84" spans="1:11" ht="12.75">
      <c r="A84" s="193" t="s">
        <v>144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>
        <v>6409939</v>
      </c>
      <c r="K84" s="13">
        <v>6675134</v>
      </c>
    </row>
    <row r="85" spans="1:11" ht="12.75">
      <c r="A85" s="193" t="s">
        <v>145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/>
      <c r="K85" s="13"/>
    </row>
    <row r="86" spans="1:11" ht="12.75">
      <c r="A86" s="184" t="s">
        <v>146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/>
    </row>
    <row r="87" spans="1:11" ht="12.75">
      <c r="A87" s="190" t="s">
        <v>13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2768272</v>
      </c>
      <c r="K87" s="12">
        <f>SUM(K88:K90)</f>
        <v>4209787</v>
      </c>
    </row>
    <row r="88" spans="1:11" ht="12.75">
      <c r="A88" s="184" t="s">
        <v>109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/>
      <c r="K88" s="13"/>
    </row>
    <row r="89" spans="1:11" ht="12.75">
      <c r="A89" s="184" t="s">
        <v>110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ht="12.75">
      <c r="A90" s="184" t="s">
        <v>111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2768272</v>
      </c>
      <c r="K90" s="13">
        <v>4209787</v>
      </c>
    </row>
    <row r="91" spans="1:11" ht="12.75">
      <c r="A91" s="190" t="s">
        <v>14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84" t="s">
        <v>112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2.75">
      <c r="A93" s="184" t="s">
        <v>214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/>
      <c r="K94" s="13"/>
    </row>
    <row r="95" spans="1:11" ht="12.75">
      <c r="A95" s="184" t="s">
        <v>215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ht="12.75">
      <c r="A96" s="184" t="s">
        <v>216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ht="12.75">
      <c r="A97" s="184" t="s">
        <v>217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2.75">
      <c r="A98" s="184" t="s">
        <v>85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2.75">
      <c r="A99" s="184" t="s">
        <v>83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/>
      <c r="K99" s="13"/>
    </row>
    <row r="100" spans="1:11" ht="12.75">
      <c r="A100" s="184" t="s">
        <v>84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 ht="12.75">
      <c r="A101" s="190" t="s">
        <v>15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38635480</v>
      </c>
      <c r="K101" s="12">
        <f>SUM(K102:K113)</f>
        <v>33314994</v>
      </c>
    </row>
    <row r="102" spans="1:11" ht="12.75">
      <c r="A102" s="184" t="s">
        <v>112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 ht="12.75">
      <c r="A103" s="184" t="s">
        <v>214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/>
      <c r="K103" s="13"/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/>
      <c r="K104" s="13"/>
    </row>
    <row r="105" spans="1:11" ht="12.75">
      <c r="A105" s="184" t="s">
        <v>215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3082097</v>
      </c>
      <c r="K105" s="13">
        <v>3377920</v>
      </c>
    </row>
    <row r="106" spans="1:11" ht="12.75">
      <c r="A106" s="184" t="s">
        <v>216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20513313</v>
      </c>
      <c r="K106" s="13">
        <v>18283103</v>
      </c>
    </row>
    <row r="107" spans="1:11" ht="12.75">
      <c r="A107" s="184" t="s">
        <v>217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/>
    </row>
    <row r="108" spans="1:11" ht="12.75">
      <c r="A108" s="184" t="s">
        <v>85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ht="12.75">
      <c r="A109" s="184" t="s">
        <v>86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1790860</v>
      </c>
      <c r="K109" s="13">
        <f>5581+2147383+16373</f>
        <v>2169337</v>
      </c>
    </row>
    <row r="110" spans="1:11" ht="12.75">
      <c r="A110" s="184" t="s">
        <v>87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1573747</v>
      </c>
      <c r="K110" s="13">
        <f>8566+134267+16655+84760+640429+548316+409058</f>
        <v>1842051</v>
      </c>
    </row>
    <row r="111" spans="1:11" ht="12.75">
      <c r="A111" s="184" t="s">
        <v>90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379980</v>
      </c>
      <c r="K111" s="13">
        <v>430073</v>
      </c>
    </row>
    <row r="112" spans="1:11" ht="12.75">
      <c r="A112" s="184" t="s">
        <v>88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ht="12.75">
      <c r="A113" s="184" t="s">
        <v>89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11295483</v>
      </c>
      <c r="K113" s="13">
        <f>4891820+2299766+20924</f>
        <v>7212510</v>
      </c>
    </row>
    <row r="114" spans="1:11" ht="12.75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103561</v>
      </c>
      <c r="K114" s="13">
        <v>84852</v>
      </c>
    </row>
    <row r="115" spans="1:11" ht="12.75">
      <c r="A115" s="190" t="s">
        <v>19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128971652</v>
      </c>
      <c r="K115" s="12">
        <f>K70+K87+K91+K101+K114</f>
        <v>125089553</v>
      </c>
    </row>
    <row r="116" spans="1:11" ht="12.75">
      <c r="A116" s="173" t="s">
        <v>48</v>
      </c>
      <c r="B116" s="174"/>
      <c r="C116" s="174"/>
      <c r="D116" s="174"/>
      <c r="E116" s="174"/>
      <c r="F116" s="174"/>
      <c r="G116" s="174"/>
      <c r="H116" s="175"/>
      <c r="I116" s="5">
        <v>108</v>
      </c>
      <c r="J116" s="14">
        <v>1454287</v>
      </c>
      <c r="K116" s="14">
        <v>1335569</v>
      </c>
    </row>
    <row r="117" spans="1:11" ht="12.75">
      <c r="A117" s="176" t="s">
        <v>252</v>
      </c>
      <c r="B117" s="177"/>
      <c r="C117" s="177"/>
      <c r="D117" s="177"/>
      <c r="E117" s="177"/>
      <c r="F117" s="177"/>
      <c r="G117" s="177"/>
      <c r="H117" s="177"/>
      <c r="I117" s="178"/>
      <c r="J117" s="178"/>
      <c r="K117" s="179"/>
    </row>
    <row r="118" spans="1:11" ht="12.75">
      <c r="A118" s="180" t="s">
        <v>159</v>
      </c>
      <c r="B118" s="181"/>
      <c r="C118" s="181"/>
      <c r="D118" s="181"/>
      <c r="E118" s="181"/>
      <c r="F118" s="181"/>
      <c r="G118" s="181"/>
      <c r="H118" s="181"/>
      <c r="I118" s="182"/>
      <c r="J118" s="182"/>
      <c r="K118" s="183"/>
    </row>
    <row r="119" spans="1:11" ht="12.75">
      <c r="A119" s="184" t="s">
        <v>3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/>
      <c r="K119" s="13"/>
    </row>
    <row r="120" spans="1:11" ht="12.75">
      <c r="A120" s="187" t="s">
        <v>4</v>
      </c>
      <c r="B120" s="188"/>
      <c r="C120" s="188"/>
      <c r="D120" s="188"/>
      <c r="E120" s="188"/>
      <c r="F120" s="188"/>
      <c r="G120" s="188"/>
      <c r="H120" s="18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1" t="s">
        <v>91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2.7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80:K85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30" zoomScaleSheetLayoutView="130" zoomScalePageLayoutView="0" workbookViewId="0" topLeftCell="A36">
      <selection activeCell="N59" sqref="N59"/>
    </sheetView>
  </sheetViews>
  <sheetFormatPr defaultColWidth="9.140625" defaultRowHeight="12.75"/>
  <cols>
    <col min="8" max="8" width="6.7109375" style="0" customWidth="1"/>
  </cols>
  <sheetData>
    <row r="1" spans="1:11" ht="12.75">
      <c r="A1" s="202" t="s">
        <v>132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305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>
      <c r="A4" s="230" t="s">
        <v>306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24" thickBot="1">
      <c r="A5" s="233" t="s">
        <v>50</v>
      </c>
      <c r="B5" s="233"/>
      <c r="C5" s="233"/>
      <c r="D5" s="233"/>
      <c r="E5" s="233"/>
      <c r="F5" s="233"/>
      <c r="G5" s="233"/>
      <c r="H5" s="233"/>
      <c r="I5" s="73" t="s">
        <v>253</v>
      </c>
      <c r="J5" s="75" t="s">
        <v>128</v>
      </c>
      <c r="K5" s="75" t="s">
        <v>129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77">
        <v>2</v>
      </c>
      <c r="J6" s="76">
        <v>3</v>
      </c>
      <c r="K6" s="76">
        <v>4</v>
      </c>
    </row>
    <row r="7" spans="1:11" ht="12.75">
      <c r="A7" s="180" t="s">
        <v>20</v>
      </c>
      <c r="B7" s="181"/>
      <c r="C7" s="181"/>
      <c r="D7" s="181"/>
      <c r="E7" s="181"/>
      <c r="F7" s="181"/>
      <c r="G7" s="181"/>
      <c r="H7" s="201"/>
      <c r="I7" s="6">
        <v>111</v>
      </c>
      <c r="J7" s="17">
        <f>SUM(J8:J9)</f>
        <v>41480481</v>
      </c>
      <c r="K7" s="17">
        <f>SUM(K8:K9)</f>
        <v>45243987</v>
      </c>
    </row>
    <row r="8" spans="1:11" ht="12.75">
      <c r="A8" s="190" t="s">
        <v>130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35447346</v>
      </c>
      <c r="K8" s="13">
        <v>38831667</v>
      </c>
    </row>
    <row r="9" spans="1:11" ht="12.75">
      <c r="A9" s="190" t="s">
        <v>95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6033135</v>
      </c>
      <c r="K9" s="13">
        <f>5896837+515483</f>
        <v>6412320</v>
      </c>
    </row>
    <row r="10" spans="1:11" ht="12.75">
      <c r="A10" s="190" t="s">
        <v>7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35686565</v>
      </c>
      <c r="K10" s="12">
        <f>K11+K12+K16+K20+K21+K22+K25+K26</f>
        <v>41357516</v>
      </c>
    </row>
    <row r="11" spans="1:11" ht="12.75">
      <c r="A11" s="190" t="s">
        <v>96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/>
      <c r="K11" s="13"/>
    </row>
    <row r="12" spans="1:11" ht="12.75">
      <c r="A12" s="190" t="s">
        <v>16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5925884</v>
      </c>
      <c r="K12" s="12">
        <f>SUM(K13:K15)</f>
        <v>6069076</v>
      </c>
    </row>
    <row r="13" spans="1:11" ht="12.75">
      <c r="A13" s="184" t="s">
        <v>126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1589292</v>
      </c>
      <c r="K13" s="13">
        <v>1826835</v>
      </c>
    </row>
    <row r="14" spans="1:11" ht="12.75">
      <c r="A14" s="184" t="s">
        <v>127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/>
      <c r="K14" s="13"/>
    </row>
    <row r="15" spans="1:11" ht="12.75">
      <c r="A15" s="184" t="s">
        <v>52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4336592</v>
      </c>
      <c r="K15" s="13">
        <f>4242241</f>
        <v>4242241</v>
      </c>
    </row>
    <row r="16" spans="1:11" ht="12.75">
      <c r="A16" s="190" t="s">
        <v>17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21139292</v>
      </c>
      <c r="K16" s="12">
        <f>SUM(K17:K19)</f>
        <v>24083888</v>
      </c>
    </row>
    <row r="17" spans="1:11" ht="12.75">
      <c r="A17" s="184" t="s">
        <v>53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12536412</v>
      </c>
      <c r="K17" s="13">
        <v>14260519</v>
      </c>
    </row>
    <row r="18" spans="1:11" ht="12.75">
      <c r="A18" s="184" t="s">
        <v>54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5533826</v>
      </c>
      <c r="K18" s="13">
        <v>6318989</v>
      </c>
    </row>
    <row r="19" spans="1:11" ht="12.75">
      <c r="A19" s="184" t="s">
        <v>55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3069054</v>
      </c>
      <c r="K19" s="13">
        <v>3504380</v>
      </c>
    </row>
    <row r="20" spans="1:11" ht="12.75">
      <c r="A20" s="190" t="s">
        <v>97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2272514</v>
      </c>
      <c r="K20" s="13">
        <v>2434998</v>
      </c>
    </row>
    <row r="21" spans="1:11" ht="12.75">
      <c r="A21" s="190" t="s">
        <v>98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5094674</v>
      </c>
      <c r="K21" s="13">
        <v>5077740</v>
      </c>
    </row>
    <row r="22" spans="1:11" ht="12.75">
      <c r="A22" s="190" t="s">
        <v>18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306457</v>
      </c>
      <c r="K22" s="12">
        <f>SUM(K23:K24)</f>
        <v>532134</v>
      </c>
    </row>
    <row r="23" spans="1:11" ht="12.75">
      <c r="A23" s="184" t="s">
        <v>117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</row>
    <row r="24" spans="1:11" ht="12.75">
      <c r="A24" s="184" t="s">
        <v>118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306457</v>
      </c>
      <c r="K24" s="13">
        <v>532134</v>
      </c>
    </row>
    <row r="25" spans="1:11" ht="12.75">
      <c r="A25" s="190" t="s">
        <v>99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939879</v>
      </c>
      <c r="K25" s="13">
        <v>3051034</v>
      </c>
    </row>
    <row r="26" spans="1:11" ht="12.75">
      <c r="A26" s="190" t="s">
        <v>41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7865</v>
      </c>
      <c r="K26" s="13">
        <v>108646</v>
      </c>
    </row>
    <row r="27" spans="1:11" ht="12.75">
      <c r="A27" s="190" t="s">
        <v>184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6336619</v>
      </c>
      <c r="K27" s="12">
        <f>SUM(K28:K32)</f>
        <v>4009470</v>
      </c>
    </row>
    <row r="28" spans="1:11" ht="22.5" customHeight="1">
      <c r="A28" s="190" t="s">
        <v>198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>
        <v>29503</v>
      </c>
    </row>
    <row r="29" spans="1:11" ht="25.5" customHeight="1">
      <c r="A29" s="190" t="s">
        <v>133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f>5492199+844420</f>
        <v>6336619</v>
      </c>
      <c r="K29" s="13">
        <f>1213340+2705041+53796+7790</f>
        <v>3979967</v>
      </c>
    </row>
    <row r="30" spans="1:11" ht="12.75">
      <c r="A30" s="190" t="s">
        <v>119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 ht="12.75">
      <c r="A31" s="190" t="s">
        <v>194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 ht="12.75">
      <c r="A32" s="190" t="s">
        <v>120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/>
      <c r="K32" s="13"/>
    </row>
    <row r="33" spans="1:11" ht="12.75">
      <c r="A33" s="190" t="s">
        <v>185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4676775</v>
      </c>
      <c r="K33" s="12">
        <f>SUM(K34:K37)</f>
        <v>237295</v>
      </c>
    </row>
    <row r="34" spans="1:11" ht="18.75" customHeight="1">
      <c r="A34" s="190" t="s">
        <v>57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>
        <f>106572-7463</f>
        <v>99109</v>
      </c>
      <c r="K34" s="13">
        <v>110513</v>
      </c>
    </row>
    <row r="35" spans="1:11" ht="21.75" customHeight="1">
      <c r="A35" s="190" t="s">
        <v>56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4577666</v>
      </c>
      <c r="K35" s="13">
        <v>126782</v>
      </c>
    </row>
    <row r="36" spans="1:11" ht="12.75">
      <c r="A36" s="190" t="s">
        <v>195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/>
    </row>
    <row r="37" spans="1:11" ht="12.75">
      <c r="A37" s="190" t="s">
        <v>58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/>
    </row>
    <row r="38" spans="1:11" ht="12.75">
      <c r="A38" s="190" t="s">
        <v>169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>
        <v>574847</v>
      </c>
      <c r="K38" s="13">
        <v>488796</v>
      </c>
    </row>
    <row r="39" spans="1:11" ht="12.75">
      <c r="A39" s="190" t="s">
        <v>170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>
        <v>7463</v>
      </c>
      <c r="K39" s="13">
        <v>2537</v>
      </c>
    </row>
    <row r="40" spans="1:11" ht="12.75">
      <c r="A40" s="190" t="s">
        <v>196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.75">
      <c r="A41" s="190" t="s">
        <v>197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.75">
      <c r="A42" s="190" t="s">
        <v>186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48391947</v>
      </c>
      <c r="K42" s="12">
        <f>K7+K27+K38+K40</f>
        <v>49742253</v>
      </c>
    </row>
    <row r="43" spans="1:11" ht="12.75">
      <c r="A43" s="190" t="s">
        <v>187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40370803</v>
      </c>
      <c r="K43" s="12">
        <f>K10+K33+K39+K41</f>
        <v>41597348</v>
      </c>
    </row>
    <row r="44" spans="1:11" ht="12.75">
      <c r="A44" s="190" t="s">
        <v>207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8021144</v>
      </c>
      <c r="K44" s="12">
        <f>K42-K43</f>
        <v>8144905</v>
      </c>
    </row>
    <row r="45" spans="1:11" ht="12.75">
      <c r="A45" s="193" t="s">
        <v>189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8021144</v>
      </c>
      <c r="K45" s="12">
        <f>IF(K42&gt;K43,K42-K43,0)</f>
        <v>8144905</v>
      </c>
    </row>
    <row r="46" spans="1:11" ht="12.75">
      <c r="A46" s="193" t="s">
        <v>190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0" t="s">
        <v>188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1611206</v>
      </c>
      <c r="K47" s="13">
        <v>1469772</v>
      </c>
    </row>
    <row r="48" spans="1:11" ht="12.75">
      <c r="A48" s="190" t="s">
        <v>208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6409938</v>
      </c>
      <c r="K48" s="12">
        <f>K44-K47</f>
        <v>6675133</v>
      </c>
    </row>
    <row r="49" spans="1:11" ht="12.75">
      <c r="A49" s="193" t="s">
        <v>166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6409938</v>
      </c>
      <c r="K49" s="12">
        <f>IF(K48&gt;0,K48,0)</f>
        <v>6675133</v>
      </c>
    </row>
    <row r="50" spans="1:11" ht="12.75">
      <c r="A50" s="227" t="s">
        <v>191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76" t="s">
        <v>104</v>
      </c>
      <c r="B51" s="177"/>
      <c r="C51" s="177"/>
      <c r="D51" s="177"/>
      <c r="E51" s="177"/>
      <c r="F51" s="177"/>
      <c r="G51" s="177"/>
      <c r="H51" s="177"/>
      <c r="I51" s="225"/>
      <c r="J51" s="225"/>
      <c r="K51" s="226"/>
    </row>
    <row r="52" spans="1:11" ht="12.75">
      <c r="A52" s="180" t="s">
        <v>160</v>
      </c>
      <c r="B52" s="181"/>
      <c r="C52" s="181"/>
      <c r="D52" s="181"/>
      <c r="E52" s="181"/>
      <c r="F52" s="181"/>
      <c r="G52" s="181"/>
      <c r="H52" s="181"/>
      <c r="I52" s="182"/>
      <c r="J52" s="182"/>
      <c r="K52" s="183"/>
    </row>
    <row r="53" spans="1:11" ht="12.75">
      <c r="A53" s="219" t="s">
        <v>205</v>
      </c>
      <c r="B53" s="220"/>
      <c r="C53" s="220"/>
      <c r="D53" s="220"/>
      <c r="E53" s="220"/>
      <c r="F53" s="220"/>
      <c r="G53" s="220"/>
      <c r="H53" s="221"/>
      <c r="I53" s="4">
        <v>155</v>
      </c>
      <c r="J53" s="13"/>
      <c r="K53" s="13"/>
    </row>
    <row r="54" spans="1:11" ht="12.75">
      <c r="A54" s="219" t="s">
        <v>206</v>
      </c>
      <c r="B54" s="220"/>
      <c r="C54" s="220"/>
      <c r="D54" s="220"/>
      <c r="E54" s="220"/>
      <c r="F54" s="220"/>
      <c r="G54" s="220"/>
      <c r="H54" s="221"/>
      <c r="I54" s="4">
        <v>156</v>
      </c>
      <c r="J54" s="14"/>
      <c r="K54" s="14"/>
    </row>
    <row r="55" spans="1:11" ht="12.75">
      <c r="A55" s="176" t="s">
        <v>163</v>
      </c>
      <c r="B55" s="177"/>
      <c r="C55" s="177"/>
      <c r="D55" s="177"/>
      <c r="E55" s="177"/>
      <c r="F55" s="177"/>
      <c r="G55" s="177"/>
      <c r="H55" s="177"/>
      <c r="I55" s="225"/>
      <c r="J55" s="225"/>
      <c r="K55" s="226"/>
    </row>
    <row r="56" spans="1:11" ht="12.75">
      <c r="A56" s="180" t="s">
        <v>175</v>
      </c>
      <c r="B56" s="181"/>
      <c r="C56" s="181"/>
      <c r="D56" s="181"/>
      <c r="E56" s="181"/>
      <c r="F56" s="181"/>
      <c r="G56" s="181"/>
      <c r="H56" s="201"/>
      <c r="I56" s="18">
        <v>157</v>
      </c>
      <c r="J56" s="11">
        <f>J48</f>
        <v>6409938</v>
      </c>
      <c r="K56" s="11">
        <f>K48</f>
        <v>6675133</v>
      </c>
    </row>
    <row r="57" spans="1:11" ht="12.75">
      <c r="A57" s="190" t="s">
        <v>192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-654182</v>
      </c>
      <c r="K57" s="12">
        <f>SUM(K58:K64)</f>
        <v>-8853</v>
      </c>
    </row>
    <row r="58" spans="1:11" ht="12.75">
      <c r="A58" s="190" t="s">
        <v>199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>
        <v>5471</v>
      </c>
      <c r="K58" s="13">
        <v>-8853</v>
      </c>
    </row>
    <row r="59" spans="1:11" ht="12.75">
      <c r="A59" s="190" t="s">
        <v>200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/>
    </row>
    <row r="60" spans="1:11" ht="12.75">
      <c r="A60" s="190" t="s">
        <v>39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>
        <v>-659653</v>
      </c>
      <c r="K60" s="13"/>
    </row>
    <row r="61" spans="1:11" ht="12.75">
      <c r="A61" s="190" t="s">
        <v>201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1" ht="12.75">
      <c r="A62" s="190" t="s">
        <v>202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.75">
      <c r="A63" s="190" t="s">
        <v>203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1" ht="12.75">
      <c r="A64" s="190" t="s">
        <v>204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.75">
      <c r="A65" s="190" t="s">
        <v>193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/>
    </row>
    <row r="66" spans="1:11" ht="12.75">
      <c r="A66" s="190" t="s">
        <v>167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-654182</v>
      </c>
      <c r="K66" s="12">
        <f>K57-K65</f>
        <v>-8853</v>
      </c>
    </row>
    <row r="67" spans="1:11" ht="12.75">
      <c r="A67" s="190" t="s">
        <v>168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6">
        <f>J56+J66</f>
        <v>5755756</v>
      </c>
      <c r="K67" s="16">
        <f>K56+K66</f>
        <v>6666280</v>
      </c>
    </row>
    <row r="68" spans="1:11" ht="12.75">
      <c r="A68" s="176" t="s">
        <v>162</v>
      </c>
      <c r="B68" s="177"/>
      <c r="C68" s="177"/>
      <c r="D68" s="177"/>
      <c r="E68" s="177"/>
      <c r="F68" s="177"/>
      <c r="G68" s="177"/>
      <c r="H68" s="177"/>
      <c r="I68" s="225"/>
      <c r="J68" s="225"/>
      <c r="K68" s="226"/>
    </row>
    <row r="69" spans="1:11" ht="12.75">
      <c r="A69" s="180" t="s">
        <v>161</v>
      </c>
      <c r="B69" s="181"/>
      <c r="C69" s="181"/>
      <c r="D69" s="181"/>
      <c r="E69" s="181"/>
      <c r="F69" s="181"/>
      <c r="G69" s="181"/>
      <c r="H69" s="181"/>
      <c r="I69" s="182"/>
      <c r="J69" s="182"/>
      <c r="K69" s="183"/>
    </row>
    <row r="70" spans="1:11" ht="12.75">
      <c r="A70" s="219" t="s">
        <v>205</v>
      </c>
      <c r="B70" s="220"/>
      <c r="C70" s="220"/>
      <c r="D70" s="220"/>
      <c r="E70" s="220"/>
      <c r="F70" s="220"/>
      <c r="G70" s="220"/>
      <c r="H70" s="221"/>
      <c r="I70" s="4">
        <v>169</v>
      </c>
      <c r="J70" s="13"/>
      <c r="K70" s="13"/>
    </row>
    <row r="71" spans="1:11" ht="12.75">
      <c r="A71" s="222" t="s">
        <v>206</v>
      </c>
      <c r="B71" s="223"/>
      <c r="C71" s="223"/>
      <c r="D71" s="223"/>
      <c r="E71" s="223"/>
      <c r="F71" s="223"/>
      <c r="G71" s="223"/>
      <c r="H71" s="224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6">
      <selection activeCell="K38" sqref="K38"/>
    </sheetView>
  </sheetViews>
  <sheetFormatPr defaultColWidth="9.140625" defaultRowHeight="12.75"/>
  <sheetData>
    <row r="1" spans="1:11" ht="12.75">
      <c r="A1" s="238" t="s">
        <v>140</v>
      </c>
      <c r="B1" s="239"/>
      <c r="C1" s="239"/>
      <c r="D1" s="239"/>
      <c r="E1" s="239"/>
      <c r="F1" s="239"/>
      <c r="G1" s="239"/>
      <c r="H1" s="239"/>
      <c r="I1" s="239"/>
      <c r="J1" s="240"/>
      <c r="K1" s="204"/>
    </row>
    <row r="2" spans="1:11" ht="12.75">
      <c r="A2" s="242" t="s">
        <v>305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.75">
      <c r="A4" s="244" t="s">
        <v>307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50</v>
      </c>
      <c r="B5" s="247"/>
      <c r="C5" s="247"/>
      <c r="D5" s="247"/>
      <c r="E5" s="247"/>
      <c r="F5" s="247"/>
      <c r="G5" s="247"/>
      <c r="H5" s="247"/>
      <c r="I5" s="82" t="s">
        <v>253</v>
      </c>
      <c r="J5" s="83" t="s">
        <v>128</v>
      </c>
      <c r="K5" s="83" t="s">
        <v>129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4">
        <v>2</v>
      </c>
      <c r="J6" s="85" t="s">
        <v>257</v>
      </c>
      <c r="K6" s="85" t="s">
        <v>258</v>
      </c>
    </row>
    <row r="7" spans="1:11" ht="12.75">
      <c r="A7" s="234" t="s">
        <v>134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2.75">
      <c r="A8" s="184" t="s">
        <v>34</v>
      </c>
      <c r="B8" s="185"/>
      <c r="C8" s="185"/>
      <c r="D8" s="185"/>
      <c r="E8" s="185"/>
      <c r="F8" s="185"/>
      <c r="G8" s="185"/>
      <c r="H8" s="185"/>
      <c r="I8" s="4">
        <v>1</v>
      </c>
      <c r="J8" s="13">
        <v>8021145</v>
      </c>
      <c r="K8" s="13">
        <v>8144905</v>
      </c>
    </row>
    <row r="9" spans="1:11" ht="12.75">
      <c r="A9" s="184" t="s">
        <v>35</v>
      </c>
      <c r="B9" s="185"/>
      <c r="C9" s="185"/>
      <c r="D9" s="185"/>
      <c r="E9" s="185"/>
      <c r="F9" s="185"/>
      <c r="G9" s="185"/>
      <c r="H9" s="185"/>
      <c r="I9" s="4">
        <v>2</v>
      </c>
      <c r="J9" s="13">
        <v>2272514</v>
      </c>
      <c r="K9" s="13">
        <v>2434998</v>
      </c>
    </row>
    <row r="10" spans="1:11" ht="12.75">
      <c r="A10" s="184" t="s">
        <v>36</v>
      </c>
      <c r="B10" s="185"/>
      <c r="C10" s="185"/>
      <c r="D10" s="185"/>
      <c r="E10" s="185"/>
      <c r="F10" s="185"/>
      <c r="G10" s="185"/>
      <c r="H10" s="185"/>
      <c r="I10" s="4">
        <v>3</v>
      </c>
      <c r="J10" s="13">
        <v>2374246</v>
      </c>
      <c r="K10" s="13"/>
    </row>
    <row r="11" spans="1:11" ht="12.75">
      <c r="A11" s="184" t="s">
        <v>37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38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>
        <v>10740</v>
      </c>
    </row>
    <row r="13" spans="1:11" ht="12.75">
      <c r="A13" s="184" t="s">
        <v>42</v>
      </c>
      <c r="B13" s="185"/>
      <c r="C13" s="185"/>
      <c r="D13" s="185"/>
      <c r="E13" s="185"/>
      <c r="F13" s="185"/>
      <c r="G13" s="185"/>
      <c r="H13" s="185"/>
      <c r="I13" s="4">
        <v>6</v>
      </c>
      <c r="J13" s="8"/>
      <c r="K13" s="13">
        <v>59089</v>
      </c>
    </row>
    <row r="14" spans="1:11" ht="12.75">
      <c r="A14" s="190" t="s">
        <v>135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12667905</v>
      </c>
      <c r="K14" s="12">
        <f>SUM(K8:K13)</f>
        <v>10649732</v>
      </c>
    </row>
    <row r="15" spans="1:11" ht="12.75">
      <c r="A15" s="184" t="s">
        <v>43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>
        <v>5320486</v>
      </c>
    </row>
    <row r="16" spans="1:11" ht="12.75">
      <c r="A16" s="184" t="s">
        <v>44</v>
      </c>
      <c r="B16" s="185"/>
      <c r="C16" s="185"/>
      <c r="D16" s="185"/>
      <c r="E16" s="185"/>
      <c r="F16" s="185"/>
      <c r="G16" s="185"/>
      <c r="H16" s="185"/>
      <c r="I16" s="4">
        <v>9</v>
      </c>
      <c r="J16" s="13">
        <v>245529</v>
      </c>
      <c r="K16" s="13">
        <v>2662829</v>
      </c>
    </row>
    <row r="17" spans="1:11" ht="12.75">
      <c r="A17" s="184" t="s">
        <v>45</v>
      </c>
      <c r="B17" s="185"/>
      <c r="C17" s="185"/>
      <c r="D17" s="185"/>
      <c r="E17" s="185"/>
      <c r="F17" s="185"/>
      <c r="G17" s="185"/>
      <c r="H17" s="185"/>
      <c r="I17" s="4">
        <v>10</v>
      </c>
      <c r="J17" s="13">
        <v>956</v>
      </c>
      <c r="K17" s="13"/>
    </row>
    <row r="18" spans="1:11" ht="12.75">
      <c r="A18" s="184" t="s">
        <v>46</v>
      </c>
      <c r="B18" s="185"/>
      <c r="C18" s="185"/>
      <c r="D18" s="185"/>
      <c r="E18" s="185"/>
      <c r="F18" s="185"/>
      <c r="G18" s="185"/>
      <c r="H18" s="185"/>
      <c r="I18" s="4">
        <v>11</v>
      </c>
      <c r="J18" s="13">
        <v>3276694</v>
      </c>
      <c r="K18" s="13">
        <v>1710811</v>
      </c>
    </row>
    <row r="19" spans="1:11" ht="12.75">
      <c r="A19" s="190" t="s">
        <v>136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3523179</v>
      </c>
      <c r="K19" s="12">
        <f>SUM(K15:K18)</f>
        <v>9694126</v>
      </c>
    </row>
    <row r="20" spans="1:11" ht="12.75">
      <c r="A20" s="190" t="s">
        <v>30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9144726</v>
      </c>
      <c r="K20" s="12">
        <f>IF(K14&gt;K19,K14-K19,0)</f>
        <v>955606</v>
      </c>
    </row>
    <row r="21" spans="1:11" ht="12.75">
      <c r="A21" s="190" t="s">
        <v>31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4" t="s">
        <v>137</v>
      </c>
      <c r="B22" s="235"/>
      <c r="C22" s="235"/>
      <c r="D22" s="235"/>
      <c r="E22" s="235"/>
      <c r="F22" s="235"/>
      <c r="G22" s="235"/>
      <c r="H22" s="235"/>
      <c r="I22" s="236"/>
      <c r="J22" s="236"/>
      <c r="K22" s="237"/>
    </row>
    <row r="23" spans="1:11" ht="12.75">
      <c r="A23" s="184" t="s">
        <v>151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/>
      <c r="K23" s="13">
        <v>7190</v>
      </c>
    </row>
    <row r="24" spans="1:11" ht="12.75">
      <c r="A24" s="184" t="s">
        <v>152</v>
      </c>
      <c r="B24" s="185"/>
      <c r="C24" s="185"/>
      <c r="D24" s="185"/>
      <c r="E24" s="185"/>
      <c r="F24" s="185"/>
      <c r="G24" s="185"/>
      <c r="H24" s="185"/>
      <c r="I24" s="4">
        <v>16</v>
      </c>
      <c r="J24" s="13">
        <v>997917</v>
      </c>
      <c r="K24" s="13"/>
    </row>
    <row r="25" spans="1:11" ht="12.75">
      <c r="A25" s="184" t="s">
        <v>153</v>
      </c>
      <c r="B25" s="185"/>
      <c r="C25" s="185"/>
      <c r="D25" s="185"/>
      <c r="E25" s="185"/>
      <c r="F25" s="185"/>
      <c r="G25" s="185"/>
      <c r="H25" s="185"/>
      <c r="I25" s="4">
        <v>17</v>
      </c>
      <c r="J25" s="13">
        <v>1114689</v>
      </c>
      <c r="K25" s="13">
        <v>1358048</v>
      </c>
    </row>
    <row r="26" spans="1:11" ht="12.75">
      <c r="A26" s="184" t="s">
        <v>154</v>
      </c>
      <c r="B26" s="185"/>
      <c r="C26" s="185"/>
      <c r="D26" s="185"/>
      <c r="E26" s="185"/>
      <c r="F26" s="185"/>
      <c r="G26" s="185"/>
      <c r="H26" s="185"/>
      <c r="I26" s="4">
        <v>18</v>
      </c>
      <c r="J26" s="13">
        <v>22556</v>
      </c>
      <c r="K26" s="13">
        <v>604350</v>
      </c>
    </row>
    <row r="27" spans="1:11" ht="12.75">
      <c r="A27" s="184" t="s">
        <v>155</v>
      </c>
      <c r="B27" s="185"/>
      <c r="C27" s="185"/>
      <c r="D27" s="185"/>
      <c r="E27" s="185"/>
      <c r="F27" s="185"/>
      <c r="G27" s="185"/>
      <c r="H27" s="185"/>
      <c r="I27" s="4">
        <v>19</v>
      </c>
      <c r="J27" s="13">
        <v>820372</v>
      </c>
      <c r="K27" s="13"/>
    </row>
    <row r="28" spans="1:11" ht="12.75">
      <c r="A28" s="190" t="s">
        <v>141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2955534</v>
      </c>
      <c r="K28" s="12">
        <f>SUM(K23:K27)</f>
        <v>1969588</v>
      </c>
    </row>
    <row r="29" spans="1:11" ht="12.75">
      <c r="A29" s="184" t="s">
        <v>105</v>
      </c>
      <c r="B29" s="185"/>
      <c r="C29" s="185"/>
      <c r="D29" s="185"/>
      <c r="E29" s="185"/>
      <c r="F29" s="185"/>
      <c r="G29" s="185"/>
      <c r="H29" s="185"/>
      <c r="I29" s="4">
        <v>21</v>
      </c>
      <c r="J29" s="13">
        <v>439561</v>
      </c>
      <c r="K29" s="13">
        <v>898103</v>
      </c>
    </row>
    <row r="30" spans="1:11" ht="12.75">
      <c r="A30" s="184" t="s">
        <v>106</v>
      </c>
      <c r="B30" s="185"/>
      <c r="C30" s="185"/>
      <c r="D30" s="185"/>
      <c r="E30" s="185"/>
      <c r="F30" s="185"/>
      <c r="G30" s="185"/>
      <c r="H30" s="185"/>
      <c r="I30" s="4">
        <v>22</v>
      </c>
      <c r="J30" s="13"/>
      <c r="K30" s="13"/>
    </row>
    <row r="31" spans="1:11" ht="12.75">
      <c r="A31" s="184" t="s">
        <v>10</v>
      </c>
      <c r="B31" s="185"/>
      <c r="C31" s="185"/>
      <c r="D31" s="185"/>
      <c r="E31" s="185"/>
      <c r="F31" s="185"/>
      <c r="G31" s="185"/>
      <c r="H31" s="185"/>
      <c r="I31" s="4">
        <v>23</v>
      </c>
      <c r="J31" s="13">
        <v>9292</v>
      </c>
      <c r="K31" s="13">
        <v>8000</v>
      </c>
    </row>
    <row r="32" spans="1:11" ht="12.75">
      <c r="A32" s="190" t="s">
        <v>2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448853</v>
      </c>
      <c r="K32" s="12">
        <f>SUM(K29:K31)</f>
        <v>906103</v>
      </c>
    </row>
    <row r="33" spans="1:11" ht="12.75">
      <c r="A33" s="190" t="s">
        <v>32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2506681</v>
      </c>
      <c r="K33" s="12">
        <f>IF(K28&gt;K32,K28-K32,0)</f>
        <v>1063485</v>
      </c>
    </row>
    <row r="34" spans="1:11" ht="12.75">
      <c r="A34" s="190" t="s">
        <v>33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4" t="s">
        <v>138</v>
      </c>
      <c r="B35" s="235"/>
      <c r="C35" s="235"/>
      <c r="D35" s="235"/>
      <c r="E35" s="235"/>
      <c r="F35" s="235"/>
      <c r="G35" s="235"/>
      <c r="H35" s="235"/>
      <c r="I35" s="236"/>
      <c r="J35" s="236"/>
      <c r="K35" s="237"/>
    </row>
    <row r="36" spans="1:11" ht="12.75">
      <c r="A36" s="184" t="s">
        <v>147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</row>
    <row r="37" spans="1:11" ht="12.75">
      <c r="A37" s="184" t="s">
        <v>23</v>
      </c>
      <c r="B37" s="185"/>
      <c r="C37" s="185"/>
      <c r="D37" s="185"/>
      <c r="E37" s="185"/>
      <c r="F37" s="185"/>
      <c r="G37" s="185"/>
      <c r="H37" s="185"/>
      <c r="I37" s="4">
        <v>28</v>
      </c>
      <c r="J37" s="13">
        <v>288434</v>
      </c>
      <c r="K37" s="13">
        <v>619088</v>
      </c>
    </row>
    <row r="38" spans="1:11" ht="12.75">
      <c r="A38" s="184" t="s">
        <v>24</v>
      </c>
      <c r="B38" s="185"/>
      <c r="C38" s="185"/>
      <c r="D38" s="185"/>
      <c r="E38" s="185"/>
      <c r="F38" s="185"/>
      <c r="G38" s="185"/>
      <c r="H38" s="185"/>
      <c r="I38" s="4">
        <v>29</v>
      </c>
      <c r="J38" s="13">
        <v>14020</v>
      </c>
      <c r="K38" s="13">
        <v>10772276</v>
      </c>
    </row>
    <row r="39" spans="1:11" ht="12.75">
      <c r="A39" s="190" t="s">
        <v>59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302454</v>
      </c>
      <c r="K39" s="12">
        <f>SUM(K36:K38)</f>
        <v>11391364</v>
      </c>
    </row>
    <row r="40" spans="1:11" ht="12.75">
      <c r="A40" s="184" t="s">
        <v>25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/>
      <c r="K40" s="13"/>
    </row>
    <row r="41" spans="1:11" ht="12.75">
      <c r="A41" s="184" t="s">
        <v>26</v>
      </c>
      <c r="B41" s="185"/>
      <c r="C41" s="185"/>
      <c r="D41" s="185"/>
      <c r="E41" s="185"/>
      <c r="F41" s="185"/>
      <c r="G41" s="185"/>
      <c r="H41" s="185"/>
      <c r="I41" s="4">
        <v>32</v>
      </c>
      <c r="J41" s="13">
        <v>6587340</v>
      </c>
      <c r="K41" s="13">
        <v>6699727</v>
      </c>
    </row>
    <row r="42" spans="1:11" ht="12.75">
      <c r="A42" s="184" t="s">
        <v>27</v>
      </c>
      <c r="B42" s="185"/>
      <c r="C42" s="185"/>
      <c r="D42" s="185"/>
      <c r="E42" s="185"/>
      <c r="F42" s="185"/>
      <c r="G42" s="185"/>
      <c r="H42" s="185"/>
      <c r="I42" s="4">
        <v>33</v>
      </c>
      <c r="J42" s="13"/>
      <c r="K42" s="13"/>
    </row>
    <row r="43" spans="1:11" ht="12.75">
      <c r="A43" s="184" t="s">
        <v>28</v>
      </c>
      <c r="B43" s="185"/>
      <c r="C43" s="185"/>
      <c r="D43" s="185"/>
      <c r="E43" s="185"/>
      <c r="F43" s="185"/>
      <c r="G43" s="185"/>
      <c r="H43" s="185"/>
      <c r="I43" s="4">
        <v>34</v>
      </c>
      <c r="J43" s="13"/>
      <c r="K43" s="13"/>
    </row>
    <row r="44" spans="1:11" ht="12.75">
      <c r="A44" s="184" t="s">
        <v>29</v>
      </c>
      <c r="B44" s="185"/>
      <c r="C44" s="185"/>
      <c r="D44" s="185"/>
      <c r="E44" s="185"/>
      <c r="F44" s="185"/>
      <c r="G44" s="185"/>
      <c r="H44" s="185"/>
      <c r="I44" s="4">
        <v>35</v>
      </c>
      <c r="J44" s="13">
        <v>13490687</v>
      </c>
      <c r="K44" s="13">
        <v>780303</v>
      </c>
    </row>
    <row r="45" spans="1:11" ht="12.75">
      <c r="A45" s="190" t="s">
        <v>60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20078027</v>
      </c>
      <c r="K45" s="12">
        <f>SUM(K40:K44)</f>
        <v>7480030</v>
      </c>
    </row>
    <row r="46" spans="1:11" ht="12.75">
      <c r="A46" s="190" t="s">
        <v>11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0</v>
      </c>
      <c r="K46" s="12">
        <f>IF(K39&gt;K45,K39-K45,0)</f>
        <v>3911334</v>
      </c>
    </row>
    <row r="47" spans="1:11" ht="12.75">
      <c r="A47" s="190" t="s">
        <v>12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19775573</v>
      </c>
      <c r="K47" s="12">
        <f>IF(K45&gt;K39,K45-K39,0)</f>
        <v>0</v>
      </c>
    </row>
    <row r="48" spans="1:11" ht="12.75">
      <c r="A48" s="184" t="s">
        <v>61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5930425</v>
      </c>
    </row>
    <row r="49" spans="1:11" ht="12.75">
      <c r="A49" s="184" t="s">
        <v>62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8124166</v>
      </c>
      <c r="K49" s="12">
        <f>IF(K21-K20+K34-K33+K47-K46&gt;0,K21-K20+K34-K33+K47-K46,0)</f>
        <v>0</v>
      </c>
    </row>
    <row r="50" spans="1:11" ht="12.75">
      <c r="A50" s="184" t="s">
        <v>139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18240068</v>
      </c>
      <c r="K50" s="13">
        <v>10115902</v>
      </c>
    </row>
    <row r="51" spans="1:11" ht="12.75">
      <c r="A51" s="184" t="s">
        <v>148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>
        <v>5930425</v>
      </c>
    </row>
    <row r="52" spans="1:11" ht="12.75">
      <c r="A52" s="184" t="s">
        <v>149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>
        <f>J49</f>
        <v>8124166</v>
      </c>
      <c r="K52" s="13"/>
    </row>
    <row r="53" spans="1:11" ht="12.75">
      <c r="A53" s="187" t="s">
        <v>150</v>
      </c>
      <c r="B53" s="188"/>
      <c r="C53" s="188"/>
      <c r="D53" s="188"/>
      <c r="E53" s="188"/>
      <c r="F53" s="188"/>
      <c r="G53" s="188"/>
      <c r="H53" s="188"/>
      <c r="I53" s="7">
        <v>44</v>
      </c>
      <c r="J53" s="10">
        <f>J50+J51-J52</f>
        <v>10115902</v>
      </c>
      <c r="K53" s="16">
        <f>K50+K51-K52</f>
        <v>16046327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36:K38 J29:K31 J23:K27 J15:K18 J8:K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16384" width="9.140625" style="92" customWidth="1"/>
  </cols>
  <sheetData>
    <row r="1" spans="1:12" ht="12.75">
      <c r="A1" s="264" t="s">
        <v>255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1"/>
    </row>
    <row r="2" spans="1:12" ht="15.75">
      <c r="A2" s="89"/>
      <c r="B2" s="90"/>
      <c r="C2" s="251" t="s">
        <v>256</v>
      </c>
      <c r="D2" s="251"/>
      <c r="E2" s="94">
        <v>40544</v>
      </c>
      <c r="F2" s="93" t="s">
        <v>221</v>
      </c>
      <c r="G2" s="252">
        <v>40908</v>
      </c>
      <c r="H2" s="253"/>
      <c r="I2" s="90"/>
      <c r="J2" s="90"/>
      <c r="K2" s="90"/>
      <c r="L2" s="95"/>
    </row>
    <row r="3" spans="1:11" ht="24" thickBot="1">
      <c r="A3" s="254" t="s">
        <v>50</v>
      </c>
      <c r="B3" s="254"/>
      <c r="C3" s="254"/>
      <c r="D3" s="254"/>
      <c r="E3" s="254"/>
      <c r="F3" s="254"/>
      <c r="G3" s="254"/>
      <c r="H3" s="254"/>
      <c r="I3" s="96" t="s">
        <v>279</v>
      </c>
      <c r="J3" s="97" t="s">
        <v>128</v>
      </c>
      <c r="K3" s="97" t="s">
        <v>129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99">
        <v>2</v>
      </c>
      <c r="J4" s="98" t="s">
        <v>257</v>
      </c>
      <c r="K4" s="98" t="s">
        <v>258</v>
      </c>
    </row>
    <row r="5" spans="1:11" ht="12.75">
      <c r="A5" s="249" t="s">
        <v>259</v>
      </c>
      <c r="B5" s="250"/>
      <c r="C5" s="250"/>
      <c r="D5" s="250"/>
      <c r="E5" s="250"/>
      <c r="F5" s="250"/>
      <c r="G5" s="250"/>
      <c r="H5" s="250"/>
      <c r="I5" s="100">
        <v>1</v>
      </c>
      <c r="J5" s="11">
        <v>44338000</v>
      </c>
      <c r="K5" s="101">
        <v>44338000</v>
      </c>
    </row>
    <row r="6" spans="1:11" ht="12.75">
      <c r="A6" s="249" t="s">
        <v>260</v>
      </c>
      <c r="B6" s="250"/>
      <c r="C6" s="250"/>
      <c r="D6" s="250"/>
      <c r="E6" s="250"/>
      <c r="F6" s="250"/>
      <c r="G6" s="250"/>
      <c r="H6" s="250"/>
      <c r="I6" s="100">
        <v>2</v>
      </c>
      <c r="J6" s="13">
        <v>26698574</v>
      </c>
      <c r="K6" s="102">
        <v>26698574</v>
      </c>
    </row>
    <row r="7" spans="1:11" ht="12.75">
      <c r="A7" s="249" t="s">
        <v>261</v>
      </c>
      <c r="B7" s="250"/>
      <c r="C7" s="250"/>
      <c r="D7" s="250"/>
      <c r="E7" s="250"/>
      <c r="F7" s="250"/>
      <c r="G7" s="250"/>
      <c r="H7" s="250"/>
      <c r="I7" s="100">
        <v>3</v>
      </c>
      <c r="J7" s="13">
        <v>3383993</v>
      </c>
      <c r="K7" s="102">
        <v>2792197</v>
      </c>
    </row>
    <row r="8" spans="1:11" ht="12.75">
      <c r="A8" s="249" t="s">
        <v>262</v>
      </c>
      <c r="B8" s="250"/>
      <c r="C8" s="250"/>
      <c r="D8" s="250"/>
      <c r="E8" s="250"/>
      <c r="F8" s="250"/>
      <c r="G8" s="250"/>
      <c r="H8" s="250"/>
      <c r="I8" s="100">
        <v>4</v>
      </c>
      <c r="J8" s="13">
        <v>6633833</v>
      </c>
      <c r="K8" s="102">
        <v>6976016</v>
      </c>
    </row>
    <row r="9" spans="1:11" ht="12.75">
      <c r="A9" s="249" t="s">
        <v>263</v>
      </c>
      <c r="B9" s="250"/>
      <c r="C9" s="250"/>
      <c r="D9" s="250"/>
      <c r="E9" s="250"/>
      <c r="F9" s="250"/>
      <c r="G9" s="250"/>
      <c r="H9" s="250"/>
      <c r="I9" s="100">
        <v>5</v>
      </c>
      <c r="J9" s="13">
        <v>6409939</v>
      </c>
      <c r="K9" s="102">
        <v>6675133</v>
      </c>
    </row>
    <row r="10" spans="1:11" ht="12.75">
      <c r="A10" s="249" t="s">
        <v>264</v>
      </c>
      <c r="B10" s="250"/>
      <c r="C10" s="250"/>
      <c r="D10" s="250"/>
      <c r="E10" s="250"/>
      <c r="F10" s="250"/>
      <c r="G10" s="250"/>
      <c r="H10" s="250"/>
      <c r="I10" s="100">
        <v>6</v>
      </c>
      <c r="J10" s="102"/>
      <c r="K10" s="102"/>
    </row>
    <row r="11" spans="1:11" ht="12.75">
      <c r="A11" s="249" t="s">
        <v>265</v>
      </c>
      <c r="B11" s="250"/>
      <c r="C11" s="250"/>
      <c r="D11" s="250"/>
      <c r="E11" s="250"/>
      <c r="F11" s="250"/>
      <c r="G11" s="250"/>
      <c r="H11" s="250"/>
      <c r="I11" s="100">
        <v>7</v>
      </c>
      <c r="J11" s="102"/>
      <c r="K11" s="102"/>
    </row>
    <row r="12" spans="1:11" ht="12.75">
      <c r="A12" s="249" t="s">
        <v>266</v>
      </c>
      <c r="B12" s="250"/>
      <c r="C12" s="250"/>
      <c r="D12" s="250"/>
      <c r="E12" s="250"/>
      <c r="F12" s="250"/>
      <c r="G12" s="250"/>
      <c r="H12" s="250"/>
      <c r="I12" s="100">
        <v>8</v>
      </c>
      <c r="J12" s="102"/>
      <c r="K12" s="102"/>
    </row>
    <row r="13" spans="1:11" ht="12.75">
      <c r="A13" s="249" t="s">
        <v>267</v>
      </c>
      <c r="B13" s="250"/>
      <c r="C13" s="250"/>
      <c r="D13" s="250"/>
      <c r="E13" s="250"/>
      <c r="F13" s="250"/>
      <c r="G13" s="250"/>
      <c r="H13" s="250"/>
      <c r="I13" s="100">
        <v>9</v>
      </c>
      <c r="J13" s="102"/>
      <c r="K13" s="102"/>
    </row>
    <row r="14" spans="1:11" ht="12.75">
      <c r="A14" s="260" t="s">
        <v>268</v>
      </c>
      <c r="B14" s="261"/>
      <c r="C14" s="261"/>
      <c r="D14" s="261"/>
      <c r="E14" s="261"/>
      <c r="F14" s="261"/>
      <c r="G14" s="261"/>
      <c r="H14" s="261"/>
      <c r="I14" s="100">
        <v>10</v>
      </c>
      <c r="J14" s="103">
        <f>SUM(J5:J13)</f>
        <v>87464339</v>
      </c>
      <c r="K14" s="103">
        <f>SUM(K5:K13)</f>
        <v>87479920</v>
      </c>
    </row>
    <row r="15" spans="1:11" ht="12.75">
      <c r="A15" s="249" t="s">
        <v>269</v>
      </c>
      <c r="B15" s="250"/>
      <c r="C15" s="250"/>
      <c r="D15" s="250"/>
      <c r="E15" s="250"/>
      <c r="F15" s="250"/>
      <c r="G15" s="250"/>
      <c r="H15" s="250"/>
      <c r="I15" s="100">
        <v>11</v>
      </c>
      <c r="J15" s="13">
        <v>5471</v>
      </c>
      <c r="K15" s="102">
        <v>-8853</v>
      </c>
    </row>
    <row r="16" spans="1:11" ht="12.75">
      <c r="A16" s="249" t="s">
        <v>270</v>
      </c>
      <c r="B16" s="250"/>
      <c r="C16" s="250"/>
      <c r="D16" s="250"/>
      <c r="E16" s="250"/>
      <c r="F16" s="250"/>
      <c r="G16" s="250"/>
      <c r="H16" s="250"/>
      <c r="I16" s="100">
        <v>12</v>
      </c>
      <c r="J16" s="102"/>
      <c r="K16" s="102"/>
    </row>
    <row r="17" spans="1:11" ht="12.75">
      <c r="A17" s="249" t="s">
        <v>271</v>
      </c>
      <c r="B17" s="250"/>
      <c r="C17" s="250"/>
      <c r="D17" s="250"/>
      <c r="E17" s="250"/>
      <c r="F17" s="250"/>
      <c r="G17" s="250"/>
      <c r="H17" s="250"/>
      <c r="I17" s="100">
        <v>13</v>
      </c>
      <c r="J17" s="102"/>
      <c r="K17" s="102"/>
    </row>
    <row r="18" spans="1:11" ht="12.75">
      <c r="A18" s="249" t="s">
        <v>272</v>
      </c>
      <c r="B18" s="250"/>
      <c r="C18" s="250"/>
      <c r="D18" s="250"/>
      <c r="E18" s="250"/>
      <c r="F18" s="250"/>
      <c r="G18" s="250"/>
      <c r="H18" s="250"/>
      <c r="I18" s="100">
        <v>14</v>
      </c>
      <c r="J18" s="102"/>
      <c r="K18" s="102"/>
    </row>
    <row r="19" spans="1:11" ht="12.75">
      <c r="A19" s="249" t="s">
        <v>273</v>
      </c>
      <c r="B19" s="250"/>
      <c r="C19" s="250"/>
      <c r="D19" s="250"/>
      <c r="E19" s="250"/>
      <c r="F19" s="250"/>
      <c r="G19" s="250"/>
      <c r="H19" s="250"/>
      <c r="I19" s="100">
        <v>15</v>
      </c>
      <c r="J19" s="102"/>
      <c r="K19" s="102"/>
    </row>
    <row r="20" spans="1:11" ht="12.75">
      <c r="A20" s="249" t="s">
        <v>274</v>
      </c>
      <c r="B20" s="250"/>
      <c r="C20" s="250"/>
      <c r="D20" s="250"/>
      <c r="E20" s="250"/>
      <c r="F20" s="250"/>
      <c r="G20" s="250"/>
      <c r="H20" s="250"/>
      <c r="I20" s="100">
        <v>16</v>
      </c>
      <c r="J20" s="102"/>
      <c r="K20" s="102"/>
    </row>
    <row r="21" spans="1:11" ht="12.75">
      <c r="A21" s="260" t="s">
        <v>275</v>
      </c>
      <c r="B21" s="261"/>
      <c r="C21" s="261"/>
      <c r="D21" s="261"/>
      <c r="E21" s="261"/>
      <c r="F21" s="261"/>
      <c r="G21" s="261"/>
      <c r="H21" s="261"/>
      <c r="I21" s="100">
        <v>17</v>
      </c>
      <c r="J21" s="104">
        <f>SUM(J15:J20)</f>
        <v>5471</v>
      </c>
      <c r="K21" s="104">
        <f>SUM(K15:K20)</f>
        <v>-8853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6" t="s">
        <v>276</v>
      </c>
      <c r="B23" s="257"/>
      <c r="C23" s="257"/>
      <c r="D23" s="257"/>
      <c r="E23" s="257"/>
      <c r="F23" s="257"/>
      <c r="G23" s="257"/>
      <c r="H23" s="257"/>
      <c r="I23" s="105">
        <v>18</v>
      </c>
      <c r="J23" s="101"/>
      <c r="K23" s="101"/>
    </row>
    <row r="24" spans="1:11" ht="23.25" customHeight="1">
      <c r="A24" s="258" t="s">
        <v>277</v>
      </c>
      <c r="B24" s="259"/>
      <c r="C24" s="259"/>
      <c r="D24" s="259"/>
      <c r="E24" s="259"/>
      <c r="F24" s="259"/>
      <c r="G24" s="259"/>
      <c r="H24" s="259"/>
      <c r="I24" s="106">
        <v>19</v>
      </c>
      <c r="J24" s="104"/>
      <c r="K24" s="104"/>
    </row>
    <row r="25" spans="1:11" ht="30" customHeight="1">
      <c r="A25" s="262" t="s">
        <v>278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270" t="s">
        <v>254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2.75" customHeight="1">
      <c r="A4" s="271" t="s">
        <v>308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2.7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2.7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2.7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2.7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2.7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.7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2.7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2.75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2.7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2.7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2.7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5">
      <c r="A26" s="87"/>
      <c r="B26" s="87"/>
      <c r="C26" s="87"/>
      <c r="D26" s="87"/>
      <c r="E26" s="87"/>
      <c r="F26" s="87"/>
      <c r="G26" s="87"/>
      <c r="H26" s="87"/>
      <c r="I26" s="88"/>
      <c r="J26" s="87"/>
    </row>
    <row r="27" spans="1:10" ht="12.7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87"/>
      <c r="B28" s="87"/>
      <c r="C28" s="87"/>
      <c r="D28" s="87"/>
      <c r="E28" s="87"/>
      <c r="F28" s="87"/>
      <c r="G28" s="87"/>
      <c r="H28" s="87"/>
      <c r="I28" s="87"/>
      <c r="J28" s="8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Sabina Delpin</cp:lastModifiedBy>
  <cp:lastPrinted>2011-03-28T11:17:39Z</cp:lastPrinted>
  <dcterms:created xsi:type="dcterms:W3CDTF">2008-10-17T11:51:54Z</dcterms:created>
  <dcterms:modified xsi:type="dcterms:W3CDTF">2012-03-20T12:26:43Z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