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<sst xmlns="http://schemas.openxmlformats.org/spreadsheetml/2006/main" count="418" uniqueCount="360">
  <si>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</si>
  <si>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</si>
  <si>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</si>
  <si>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</si>
  <si>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</si>
  <si>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</si>
  <si>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</si>
  <si>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</si>
  <si>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</si>
  <si>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</si>
  <si>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</si>
  <si>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</si>
  <si>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</si>
  <si>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</si>
  <si>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</si>
  <si>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</si>
  <si>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</si>
  <si>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</si>
  <si>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</si>
  <si>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</si>
  <si>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</si>
  <si>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</si>
  <si>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</si>
  <si>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</si>
  <si>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</si>
  <si>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</si>
  <si>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</si>
  <si>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</si>
  <si>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</si>
  <si>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</si>
  <si>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</si>
  <si>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</si>
  <si>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</si>
  <si>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</si>
  <si>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</si>
  <si>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</si>
  <si>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</si>
  <si>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</si>
  <si>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</si>
  <si>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</si>
  <si>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</si>
  <si>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</si>
  <si>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</si>
  <si>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</si>
  <si>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</si>
  <si>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</si>
  <si>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</si>
  <si>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</si>
  <si>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</si>
  <si>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</si>
  <si>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</si>
  <si>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</si>
  <si>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</si>
  <si>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</si>
  <si>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</si>
  <si>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</si>
  <si>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</si>
  <si>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</si>
  <si>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</si>
  <si>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</si>
  <si>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</si>
  <si>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</si>
  <si>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</si>
  <si>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</si>
  <si>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</si>
  <si>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</si>
  <si>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</si>
  <si>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</si>
  <si>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</si>
  <si>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</si>
  <si>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</si>
  <si>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</si>
  <si>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</si>
  <si>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</si>
  <si>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</si>
  <si>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</si>
  <si>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</si>
  <si>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</si>
  <si>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</si>
  <si>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</si>
  <si>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</si>
  <si>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</si>
  <si>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</si>
  <si>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</si>
  <si>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</si>
  <si>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</si>
  <si>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</si>
  <si>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</si>
  <si>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</si>
  <si>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</si>
  <si>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</si>
  <si>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</si>
  <si>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</si>
  <si>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</si>
  <si>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</si>
  <si>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</si>
  <si>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</si>
  <si>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</si>
  <si>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</si>
  <si>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</si>
  <si>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</si>
  <si>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</si>
  <si>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</si>
  <si>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</si>
  <si>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</si>
  <si>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</si>
  <si>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</si>
  <si>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</si>
  <si>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</si>
  <si>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</si>
  <si>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</si>
  <si>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</si>
  <si>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</si>
  <si>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</si>
  <si>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</si>
  <si>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</si>
  <si>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</si>
  <si>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</si>
  <si>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</si>
  <si>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</si>
  <si>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</si>
  <si>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</si>
  <si>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</si>
  <si>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</si>
  <si>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</si>
  <si>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</si>
  <si>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</si>
  <si>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</si>
  <si>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</si>
  <si>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</si>
  <si>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</si>
  <si>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</si>
  <si>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</si>
  <si>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</si>
  <si>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</si>
  <si>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</si>
  <si>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</si>
  <si>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</si>
  <si>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</si>
  <si>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</si>
  <si>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</si>
  <si>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</si>
  <si>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</si>
  <si>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</si>
  <si>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</si>
  <si>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</si>
  <si>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</si>
  <si>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</si>
  <si>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</si>
  <si>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</si>
  <si>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</si>
  <si>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</si>
  <si>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</si>
  <si>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</si>
  <si>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</si>
  <si>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</si>
  <si>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</si>
  <si>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</si>
  <si>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</si>
  <si>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</si>
  <si>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</si>
  <si>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</si>
  <si>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</si>
  <si>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</si>
  <si>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</si>
  <si>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</si>
  <si>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</si>
  <si>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</si>
  <si>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</si>
  <si>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</si>
  <si>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</si>
  <si>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</si>
  <si>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</si>
  <si>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</si>
  <si>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</si>
  <si>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</si>
  <si>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</si>
  <si>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</si>
  <si>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</si>
  <si>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</si>
  <si>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</si>
  <si>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</si>
  <si>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</si>
  <si>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</si>
  <si>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</si>
  <si>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</si>
  <si>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</si>
  <si>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</si>
  <si>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</si>
  <si>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</si>
  <si>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</si>
  <si>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</si>
  <si>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</si>
  <si>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</si>
  <si>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</si>
  <si>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</si>
  <si>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</si>
  <si>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</si>
  <si>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</si>
  <si>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</si>
  <si>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</si>
  <si>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</si>
  <si>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</si>
  <si>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</si>
  <si>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</si>
  <si>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</si>
  <si>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</si>
  <si>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</si>
  <si>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</si>
  <si>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</si>
  <si>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</si>
  <si>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</si>
  <si>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</si>
  <si>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</si>
  <si>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</si>
  <si>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</si>
  <si>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</si>
  <si>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</si>
  <si>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</si>
  <si>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</si>
  <si>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</si>
  <si>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</si>
  <si>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</si>
  <si>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</si>
  <si>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</si>
  <si>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</si>
  <si>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</si>
  <si>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</si>
  <si>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</si>
  <si>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</si>
  <si>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</si>
  <si>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</si>
  <si>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</si>
  <si>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</si>
  <si>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</si>
  <si>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</si>
  <si>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</si>
  <si>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</si>
  <si>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</si>
  <si>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</si>
  <si>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</si>
  <si>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</si>
  <si>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</si>
  <si>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</si>
  <si>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</si>
  <si>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</si>
  <si>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</si>
  <si>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</si>
  <si>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</si>
  <si>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</si>
  <si>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</si>
  <si>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</si>
  <si>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</si>
  <si>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</si>
  <si>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</si>
  <si>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</si>
  <si>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</si>
  <si>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</si>
  <si>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</si>
  <si>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</si>
  <si>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</si>
  <si>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</si>
  <si>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</si>
  <si>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</si>
  <si>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</si>
  <si>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</si>
  <si>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</si>
  <si>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</si>
  <si>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</si>
  <si>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</si>
  <si>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</si>
  <si>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</si>
  <si>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</si>
  <si>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</si>
  <si>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</si>
  <si>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</si>
  <si>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</si>
  <si>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</si>
  <si>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</si>
  <si>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</si>
  <si>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</si>
  <si>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</si>
  <si>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</si>
  <si>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</si>
  <si>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</si>
  <si>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</si>
  <si>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</si>
  <si>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</si>
  <si>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</si>
  <si>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</si>
  <si>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</si>
  <si>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</si>
  <si>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</si>
  <si>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</si>
  <si>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</si>
  <si>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</si>
  <si>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</si>
  <si>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</si>
  <si>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</si>
  <si>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</si>
  <si>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</si>
  <si>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</si>
  <si>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</si>
  <si>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</si>
  <si>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</si>
  <si>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</si>
  <si>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</si>
  <si>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</si>
  <si>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</si>
  <si>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</si>
  <si>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</si>
  <si>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</si>
  <si>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</si>
  <si>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</si>
  <si>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</si>
  <si>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</si>
  <si>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</si>
  <si>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</si>
  <si>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</si>
  <si>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</si>
  <si>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</si>
  <si>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</si>
  <si>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03203077</t>
  </si>
  <si>
    <t>07538718933</t>
  </si>
  <si>
    <t>PULA</t>
  </si>
  <si>
    <t>NARODNI TRG 10</t>
  </si>
  <si>
    <t>istra@istra-trgovina.hr</t>
  </si>
  <si>
    <t>www.istra-trgovina.hr</t>
  </si>
  <si>
    <t>ISTARSKA</t>
  </si>
  <si>
    <t>01.01.</t>
  </si>
  <si>
    <t>30.06.2014.</t>
  </si>
  <si>
    <t>4690</t>
  </si>
  <si>
    <t>BILIĆ NATALIJA</t>
  </si>
  <si>
    <t>052 535-101</t>
  </si>
  <si>
    <t>052 535-125</t>
  </si>
  <si>
    <t>natalija.bilic@istra-trgovina.hr</t>
  </si>
  <si>
    <t xml:space="preserve">KORUGA DUŠKO,  VENCL ZORAN  </t>
  </si>
  <si>
    <t>DA</t>
  </si>
  <si>
    <t>B-VODA d.o.o BUZET</t>
  </si>
  <si>
    <t>BUZET, SV. IVANA 6</t>
  </si>
  <si>
    <t>02065231</t>
  </si>
  <si>
    <t>NEKRETNINE PULJANKA d.o.o PULA</t>
  </si>
  <si>
    <t>PULA, DOBRICHEVA 7</t>
  </si>
  <si>
    <t>02774500</t>
  </si>
  <si>
    <t>GRUPA ISTRA</t>
  </si>
  <si>
    <t>Obveznik: _GRUPA ISTRA____________________________________________________________</t>
  </si>
  <si>
    <t>stanje na dan 30.06.2014.</t>
  </si>
  <si>
    <t>Obveznik: GRUPA ISTRA_____________________________________________________________</t>
  </si>
  <si>
    <t>u razdoblju 01.01.2014. do 30.06.2014.</t>
  </si>
  <si>
    <t xml:space="preserve">       b) kratkotrajne imovine (osim financijske imovine)</t>
  </si>
  <si>
    <t>Grupu Istra čine:</t>
  </si>
  <si>
    <t>ISTRA d.d. PULA</t>
  </si>
  <si>
    <t xml:space="preserve">Konsolidirani financijski izvještaji Grupe Istra sastavljeni su sukladno Međunarodnim standardima </t>
  </si>
  <si>
    <t>financijskog izješćivanja.</t>
  </si>
  <si>
    <t>Istra d.d. ima 100 % udjela u B-VODI I NEKRETNINAMA PULJANKA.</t>
  </si>
  <si>
    <t xml:space="preserve">U bilanci je na poziciji kratkotrajne imovine došlo do smanjenja vrijednosti zaliha za 9% zbog nemogućnosti </t>
  </si>
  <si>
    <t>plaćanja dobavljačima, te su istovremeno povećane obveze prema dobavljačima za 13 %.</t>
  </si>
  <si>
    <t>Na poziciji  financijske imovine došlo je do povećanja od 44 % za zajmove povezanim poduzetnicima.</t>
  </si>
  <si>
    <t>U računu dobiti i gubitka došlo je do smanjenja poslovnih prihoda za 40%, dok poslovni rashodi</t>
  </si>
  <si>
    <t>bilježe pad od 11 %.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</si>
</sst>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18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F15" sqref="F1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8" t="s">
        <v>247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248</v>
      </c>
      <c r="B2" s="184"/>
      <c r="C2" s="184"/>
      <c r="D2" s="185"/>
      <c r="E2" s="120" t="s">
        <v>329</v>
      </c>
      <c r="F2" s="12"/>
      <c r="G2" s="13" t="s">
        <v>249</v>
      </c>
      <c r="H2" s="120" t="s">
        <v>330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250</v>
      </c>
      <c r="B6" s="160"/>
      <c r="C6" s="175" t="s">
        <v>322</v>
      </c>
      <c r="D6" s="17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251</v>
      </c>
      <c r="B8" s="190"/>
      <c r="C8" s="175"/>
      <c r="D8" s="17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4" t="s">
        <v>252</v>
      </c>
      <c r="B10" s="181"/>
      <c r="C10" s="175" t="s">
        <v>323</v>
      </c>
      <c r="D10" s="17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253</v>
      </c>
      <c r="B12" s="160"/>
      <c r="C12" s="147" t="s">
        <v>344</v>
      </c>
      <c r="D12" s="178"/>
      <c r="E12" s="178"/>
      <c r="F12" s="178"/>
      <c r="G12" s="178"/>
      <c r="H12" s="178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254</v>
      </c>
      <c r="B14" s="160"/>
      <c r="C14" s="179">
        <v>52100</v>
      </c>
      <c r="D14" s="180"/>
      <c r="E14" s="16"/>
      <c r="F14" s="147" t="s">
        <v>324</v>
      </c>
      <c r="G14" s="178"/>
      <c r="H14" s="178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255</v>
      </c>
      <c r="B16" s="160"/>
      <c r="C16" s="147" t="s">
        <v>325</v>
      </c>
      <c r="D16" s="178"/>
      <c r="E16" s="178"/>
      <c r="F16" s="178"/>
      <c r="G16" s="178"/>
      <c r="H16" s="178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256</v>
      </c>
      <c r="B18" s="160"/>
      <c r="C18" s="132" t="s">
        <v>326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257</v>
      </c>
      <c r="B20" s="160"/>
      <c r="C20" s="132" t="s">
        <v>327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258</v>
      </c>
      <c r="B22" s="160"/>
      <c r="C22" s="121">
        <v>359</v>
      </c>
      <c r="D22" s="147" t="s">
        <v>324</v>
      </c>
      <c r="E22" s="142"/>
      <c r="F22" s="143"/>
      <c r="G22" s="159"/>
      <c r="H22" s="13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259</v>
      </c>
      <c r="B24" s="160"/>
      <c r="C24" s="121">
        <v>18</v>
      </c>
      <c r="D24" s="147" t="s">
        <v>328</v>
      </c>
      <c r="E24" s="142"/>
      <c r="F24" s="142"/>
      <c r="G24" s="143"/>
      <c r="H24" s="51" t="s">
        <v>260</v>
      </c>
      <c r="I24" s="122">
        <v>99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9" t="s">
        <v>261</v>
      </c>
      <c r="B26" s="160"/>
      <c r="C26" s="123" t="s">
        <v>337</v>
      </c>
      <c r="D26" s="25"/>
      <c r="E26" s="33"/>
      <c r="F26" s="24"/>
      <c r="G26" s="140" t="s">
        <v>262</v>
      </c>
      <c r="H26" s="16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6" t="s">
        <v>263</v>
      </c>
      <c r="B28" s="137"/>
      <c r="C28" s="138"/>
      <c r="D28" s="138"/>
      <c r="E28" s="139" t="s">
        <v>264</v>
      </c>
      <c r="F28" s="129"/>
      <c r="G28" s="129"/>
      <c r="H28" s="130" t="s">
        <v>265</v>
      </c>
      <c r="I28" s="13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75"/>
      <c r="I30" s="176"/>
      <c r="J30" s="10"/>
      <c r="K30" s="10"/>
      <c r="L30" s="10"/>
    </row>
    <row r="31" spans="1:12" ht="12.75">
      <c r="A31" s="94"/>
      <c r="B31" s="22"/>
      <c r="C31" s="21"/>
      <c r="D31" s="151"/>
      <c r="E31" s="151"/>
      <c r="F31" s="151"/>
      <c r="G31" s="141"/>
      <c r="H31" s="16"/>
      <c r="I31" s="101"/>
      <c r="J31" s="10"/>
      <c r="K31" s="10"/>
      <c r="L31" s="10"/>
    </row>
    <row r="32" spans="1:12" ht="12.75">
      <c r="A32" s="172" t="s">
        <v>338</v>
      </c>
      <c r="B32" s="173"/>
      <c r="C32" s="173"/>
      <c r="D32" s="174"/>
      <c r="E32" s="172" t="s">
        <v>339</v>
      </c>
      <c r="F32" s="173"/>
      <c r="G32" s="173"/>
      <c r="H32" s="175" t="s">
        <v>340</v>
      </c>
      <c r="I32" s="17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 t="s">
        <v>341</v>
      </c>
      <c r="B34" s="173"/>
      <c r="C34" s="173"/>
      <c r="D34" s="174"/>
      <c r="E34" s="172" t="s">
        <v>342</v>
      </c>
      <c r="F34" s="173"/>
      <c r="G34" s="173"/>
      <c r="H34" s="175" t="s">
        <v>343</v>
      </c>
      <c r="I34" s="17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75"/>
      <c r="I36" s="176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75"/>
      <c r="I38" s="17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75"/>
      <c r="I40" s="17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4" t="s">
        <v>266</v>
      </c>
      <c r="B44" s="155"/>
      <c r="C44" s="175"/>
      <c r="D44" s="176"/>
      <c r="E44" s="26"/>
      <c r="F44" s="147"/>
      <c r="G44" s="173"/>
      <c r="H44" s="173"/>
      <c r="I44" s="174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48"/>
      <c r="H45" s="35"/>
      <c r="I45" s="107"/>
      <c r="J45" s="10"/>
      <c r="K45" s="10"/>
      <c r="L45" s="10"/>
    </row>
    <row r="46" spans="1:12" ht="12.75">
      <c r="A46" s="154" t="s">
        <v>267</v>
      </c>
      <c r="B46" s="155"/>
      <c r="C46" s="147" t="s">
        <v>332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4" t="s">
        <v>269</v>
      </c>
      <c r="B48" s="155"/>
      <c r="C48" s="161" t="s">
        <v>333</v>
      </c>
      <c r="D48" s="157"/>
      <c r="E48" s="158"/>
      <c r="F48" s="16"/>
      <c r="G48" s="51" t="s">
        <v>270</v>
      </c>
      <c r="H48" s="161" t="s">
        <v>334</v>
      </c>
      <c r="I48" s="15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4" t="s">
        <v>256</v>
      </c>
      <c r="B50" s="155"/>
      <c r="C50" s="156" t="s">
        <v>335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271</v>
      </c>
      <c r="B52" s="160"/>
      <c r="C52" s="161" t="s">
        <v>336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8"/>
      <c r="B53" s="20"/>
      <c r="C53" s="177" t="s">
        <v>272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273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305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306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307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308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44" t="s">
        <v>276</v>
      </c>
      <c r="H62" s="145"/>
      <c r="I62" s="14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119" sqref="K119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01" t="s">
        <v>152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345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277</v>
      </c>
      <c r="J4" s="59" t="s">
        <v>318</v>
      </c>
      <c r="K4" s="60" t="s">
        <v>319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141577427</v>
      </c>
      <c r="K8" s="53">
        <f>K9+K16+K26+K35+K39</f>
        <v>140962572</v>
      </c>
    </row>
    <row r="9" spans="1:11" ht="12.75">
      <c r="A9" s="209" t="s">
        <v>204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8039732</v>
      </c>
      <c r="K9" s="53">
        <f>SUM(K10:K15)</f>
        <v>7980032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93745</v>
      </c>
      <c r="K11" s="7">
        <v>34045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7945987</v>
      </c>
      <c r="K12" s="7">
        <v>7945987</v>
      </c>
    </row>
    <row r="13" spans="1:11" ht="12.75">
      <c r="A13" s="209" t="s">
        <v>207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208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209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205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105907987</v>
      </c>
      <c r="K16" s="53">
        <f>SUM(K17:K25)</f>
        <v>105440249</v>
      </c>
    </row>
    <row r="17" spans="1:11" ht="12.75">
      <c r="A17" s="209" t="s">
        <v>210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7936608</v>
      </c>
      <c r="K17" s="7">
        <v>7936608</v>
      </c>
    </row>
    <row r="18" spans="1:11" ht="12.75">
      <c r="A18" s="209" t="s">
        <v>246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93331088</v>
      </c>
      <c r="K18" s="7">
        <v>93051663</v>
      </c>
    </row>
    <row r="19" spans="1:11" ht="12.75">
      <c r="A19" s="209" t="s">
        <v>211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4452206</v>
      </c>
      <c r="K19" s="7">
        <v>4272991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69017</v>
      </c>
      <c r="K20" s="7">
        <v>59919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119068</v>
      </c>
      <c r="K23" s="7">
        <v>119068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189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3336651</v>
      </c>
      <c r="K26" s="53">
        <f>SUM(K27:K34)</f>
        <v>3265651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3264000</v>
      </c>
      <c r="K27" s="7">
        <v>3264000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71000</v>
      </c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1651</v>
      </c>
      <c r="K33" s="7">
        <v>1651</v>
      </c>
    </row>
    <row r="34" spans="1:11" ht="12.75">
      <c r="A34" s="209" t="s">
        <v>182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183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24293057</v>
      </c>
      <c r="K35" s="53">
        <f>SUM(K36:K38)</f>
        <v>24276640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6975500</v>
      </c>
      <c r="K36" s="7">
        <v>6975500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385972</v>
      </c>
      <c r="K37" s="7">
        <v>369555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16931585</v>
      </c>
      <c r="K38" s="7">
        <v>16931585</v>
      </c>
    </row>
    <row r="39" spans="1:11" ht="12.75">
      <c r="A39" s="209" t="s">
        <v>184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198" t="s">
        <v>239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45231909</v>
      </c>
      <c r="K40" s="53">
        <f>K41+K49+K56+K64</f>
        <v>49612390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v>7140804</v>
      </c>
      <c r="K41" s="53">
        <f>SUM(K42:K48)</f>
        <v>6524679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555528</v>
      </c>
      <c r="K42" s="7">
        <v>361855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113059</v>
      </c>
      <c r="K44" s="7">
        <v>167687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6467610</v>
      </c>
      <c r="K45" s="7">
        <v>5990530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4607</v>
      </c>
      <c r="K46" s="7">
        <v>4607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22206801</v>
      </c>
      <c r="K49" s="53">
        <f>SUM(K50:K55)</f>
        <v>20530054</v>
      </c>
    </row>
    <row r="50" spans="1:11" ht="12.75">
      <c r="A50" s="209" t="s">
        <v>199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4838462</v>
      </c>
      <c r="K50" s="7">
        <v>4320201</v>
      </c>
    </row>
    <row r="51" spans="1:11" ht="12.75">
      <c r="A51" s="209" t="s">
        <v>200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5978204</v>
      </c>
      <c r="K51" s="7">
        <v>5940045</v>
      </c>
    </row>
    <row r="52" spans="1:11" ht="12.75">
      <c r="A52" s="209" t="s">
        <v>201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202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52108</v>
      </c>
      <c r="K53" s="7">
        <v>14677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243777</v>
      </c>
      <c r="K54" s="7">
        <v>246796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11094250</v>
      </c>
      <c r="K55" s="7">
        <v>10008335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15572441</v>
      </c>
      <c r="K56" s="53">
        <f>SUM(K57:K63)</f>
        <v>22394812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14786628</v>
      </c>
      <c r="K58" s="7">
        <v>21453056</v>
      </c>
    </row>
    <row r="59" spans="1:11" ht="12.75">
      <c r="A59" s="209" t="s">
        <v>241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783714</v>
      </c>
      <c r="K62" s="7">
        <v>939657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2099</v>
      </c>
      <c r="K63" s="7">
        <v>2099</v>
      </c>
    </row>
    <row r="64" spans="1:11" ht="12.75">
      <c r="A64" s="209" t="s">
        <v>206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311863</v>
      </c>
      <c r="K64" s="7">
        <v>162845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16004</v>
      </c>
      <c r="K65" s="7">
        <v>50311</v>
      </c>
    </row>
    <row r="66" spans="1:11" ht="12.75">
      <c r="A66" s="198" t="s">
        <v>240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186825340</v>
      </c>
      <c r="K66" s="53">
        <f>K7+K8+K40+K65</f>
        <v>190625273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2475607</v>
      </c>
      <c r="K67" s="8">
        <v>2372505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111469900</v>
      </c>
      <c r="K69" s="54">
        <f>K70+K71+K72+K78+K79+K82+K85</f>
        <v>108128610</v>
      </c>
    </row>
    <row r="70" spans="1:11" ht="12.75">
      <c r="A70" s="209" t="s">
        <v>140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110466000</v>
      </c>
      <c r="K70" s="7">
        <v>110466000</v>
      </c>
    </row>
    <row r="71" spans="1:11" ht="12.75">
      <c r="A71" s="209" t="s">
        <v>141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142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143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144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76218533</v>
      </c>
      <c r="K78" s="7">
        <v>76160432</v>
      </c>
    </row>
    <row r="79" spans="1:11" ht="12.75">
      <c r="A79" s="209" t="s">
        <v>237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-29720600</v>
      </c>
      <c r="K79" s="53">
        <f>K80-K81</f>
        <v>-75214632</v>
      </c>
    </row>
    <row r="80" spans="1:11" ht="12.75">
      <c r="A80" s="218" t="s">
        <v>168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169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29720600</v>
      </c>
      <c r="K81" s="7">
        <v>75214632</v>
      </c>
    </row>
    <row r="82" spans="1:11" ht="12.75">
      <c r="A82" s="209" t="s">
        <v>238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-45494033</v>
      </c>
      <c r="K82" s="53">
        <f>K83-K84</f>
        <v>-3283190</v>
      </c>
    </row>
    <row r="83" spans="1:11" ht="12.75">
      <c r="A83" s="218" t="s">
        <v>170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171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45494033</v>
      </c>
      <c r="K84" s="7">
        <v>3283190</v>
      </c>
    </row>
    <row r="85" spans="1:11" ht="12.75">
      <c r="A85" s="209" t="s">
        <v>172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1084581</v>
      </c>
      <c r="K86" s="53">
        <f>SUM(K87:K89)</f>
        <v>1084581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1084581</v>
      </c>
      <c r="K87" s="7">
        <v>1084581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2576444</v>
      </c>
      <c r="K90" s="53">
        <f>SUM(K91:K99)</f>
        <v>2576444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242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2576444</v>
      </c>
      <c r="K93" s="7">
        <v>2576444</v>
      </c>
    </row>
    <row r="94" spans="1:11" ht="12.75">
      <c r="A94" s="209" t="s">
        <v>243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244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245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71694415</v>
      </c>
      <c r="K100" s="53">
        <f>SUM(K101:K112)</f>
        <v>78825647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47279134</v>
      </c>
      <c r="K101" s="7">
        <v>47339248</v>
      </c>
    </row>
    <row r="102" spans="1:11" ht="12.75">
      <c r="A102" s="209" t="s">
        <v>242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390818</v>
      </c>
      <c r="K103" s="7">
        <v>5301071</v>
      </c>
    </row>
    <row r="104" spans="1:11" ht="12.75">
      <c r="A104" s="209" t="s">
        <v>243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485930</v>
      </c>
      <c r="K104" s="7">
        <v>79817</v>
      </c>
    </row>
    <row r="105" spans="1:11" ht="12.75">
      <c r="A105" s="209" t="s">
        <v>244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20044161</v>
      </c>
      <c r="K105" s="7">
        <v>22641117</v>
      </c>
    </row>
    <row r="106" spans="1:11" ht="12.75">
      <c r="A106" s="209" t="s">
        <v>245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653336</v>
      </c>
      <c r="K108" s="7">
        <v>538370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605733</v>
      </c>
      <c r="K109" s="7">
        <v>728500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2235303</v>
      </c>
      <c r="K112" s="7">
        <v>2197524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/>
      <c r="K113" s="7">
        <v>9991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186825340</v>
      </c>
      <c r="K114" s="53">
        <f>K69+K86+K90+K100+K113</f>
        <v>190625273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2475607</v>
      </c>
      <c r="K115" s="8">
        <v>2372505</v>
      </c>
    </row>
    <row r="116" spans="1:11" ht="12.75">
      <c r="A116" s="215" t="s">
        <v>309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185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111469900</v>
      </c>
      <c r="K118" s="7">
        <v>108128610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310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278</v>
      </c>
      <c r="J4" s="238" t="s">
        <v>318</v>
      </c>
      <c r="K4" s="238"/>
      <c r="L4" s="238" t="s">
        <v>319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21005429</v>
      </c>
      <c r="K7" s="54">
        <f>SUM(K8:K9)</f>
        <v>13818157</v>
      </c>
      <c r="L7" s="54">
        <f>SUM(L8:L9)</f>
        <v>12472614</v>
      </c>
      <c r="M7" s="54">
        <f>SUM(M8:M9)</f>
        <v>6796748</v>
      </c>
    </row>
    <row r="8" spans="1:13" ht="12.75">
      <c r="A8" s="198" t="s">
        <v>151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13083504</v>
      </c>
      <c r="K8" s="7">
        <v>7583401</v>
      </c>
      <c r="L8" s="7">
        <v>9824250</v>
      </c>
      <c r="M8" s="7">
        <v>5422014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7921925</v>
      </c>
      <c r="K9" s="7">
        <v>6234756</v>
      </c>
      <c r="L9" s="7">
        <v>2648364</v>
      </c>
      <c r="M9" s="7">
        <v>1374734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17689137</v>
      </c>
      <c r="K10" s="53">
        <f>K11+K12+K16+K20+K21+K22+K25+K26</f>
        <v>9532906</v>
      </c>
      <c r="L10" s="53">
        <f>L11+L12+L16+L20+L21+L22+L25+L26</f>
        <v>15663597</v>
      </c>
      <c r="M10" s="53">
        <f>M11+M12+M16+M20+M21+M22+M25+M26</f>
        <v>8205138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-52117</v>
      </c>
      <c r="K11" s="7">
        <v>-25942</v>
      </c>
      <c r="L11" s="7">
        <v>-54627</v>
      </c>
      <c r="M11" s="7">
        <v>-54627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12113021</v>
      </c>
      <c r="K12" s="53">
        <f>SUM(K13:K15)</f>
        <v>6666905</v>
      </c>
      <c r="L12" s="53">
        <f>SUM(L13:L15)</f>
        <v>10171898</v>
      </c>
      <c r="M12" s="53">
        <f>SUM(M13:M15)</f>
        <v>5211817</v>
      </c>
    </row>
    <row r="13" spans="1:13" ht="12.75">
      <c r="A13" s="209" t="s">
        <v>145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1458130</v>
      </c>
      <c r="K13" s="7">
        <v>893916</v>
      </c>
      <c r="L13" s="7">
        <v>1207775</v>
      </c>
      <c r="M13" s="7">
        <v>844641</v>
      </c>
    </row>
    <row r="14" spans="1:13" ht="12.75">
      <c r="A14" s="209" t="s">
        <v>146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8230862</v>
      </c>
      <c r="K14" s="7">
        <v>4557190</v>
      </c>
      <c r="L14" s="7">
        <v>6338168</v>
      </c>
      <c r="M14" s="7">
        <v>3211212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2424029</v>
      </c>
      <c r="K15" s="7">
        <v>1215799</v>
      </c>
      <c r="L15" s="7">
        <v>2625955</v>
      </c>
      <c r="M15" s="7">
        <v>1155964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2966865</v>
      </c>
      <c r="K16" s="53">
        <f>SUM(K17:K19)</f>
        <v>1532641</v>
      </c>
      <c r="L16" s="53">
        <f>SUM(L17:L19)</f>
        <v>3030697</v>
      </c>
      <c r="M16" s="53">
        <f>SUM(M17:M19)</f>
        <v>1549218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1935127</v>
      </c>
      <c r="K17" s="7">
        <v>996030</v>
      </c>
      <c r="L17" s="7">
        <v>1948218</v>
      </c>
      <c r="M17" s="7">
        <v>986140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640275</v>
      </c>
      <c r="K18" s="7">
        <v>334388</v>
      </c>
      <c r="L18" s="7">
        <v>661353</v>
      </c>
      <c r="M18" s="7">
        <v>337255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391463</v>
      </c>
      <c r="K19" s="7">
        <v>202223</v>
      </c>
      <c r="L19" s="7">
        <v>421126</v>
      </c>
      <c r="M19" s="7">
        <v>225823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568930</v>
      </c>
      <c r="K20" s="7">
        <v>283514</v>
      </c>
      <c r="L20" s="7">
        <v>534151</v>
      </c>
      <c r="M20" s="7">
        <v>364772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2071414</v>
      </c>
      <c r="K21" s="7">
        <v>1066139</v>
      </c>
      <c r="L21" s="7">
        <v>1869597</v>
      </c>
      <c r="M21" s="7">
        <v>1111468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349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21024</v>
      </c>
      <c r="K26" s="7">
        <v>9649</v>
      </c>
      <c r="L26" s="7">
        <v>111881</v>
      </c>
      <c r="M26" s="7">
        <v>22490</v>
      </c>
    </row>
    <row r="27" spans="1:13" ht="12.75">
      <c r="A27" s="198" t="s">
        <v>212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409757</v>
      </c>
      <c r="K27" s="53">
        <f>SUM(K28:K32)</f>
        <v>206671</v>
      </c>
      <c r="L27" s="53">
        <f>SUM(L28:L32)</f>
        <v>151275</v>
      </c>
      <c r="M27" s="53">
        <v>61802</v>
      </c>
    </row>
    <row r="28" spans="1:13" ht="12.75">
      <c r="A28" s="198" t="s">
        <v>226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346404</v>
      </c>
      <c r="K28" s="7">
        <v>180160</v>
      </c>
      <c r="L28" s="7">
        <v>79829</v>
      </c>
      <c r="M28" s="7">
        <v>1988</v>
      </c>
    </row>
    <row r="29" spans="1:13" ht="12.75">
      <c r="A29" s="198" t="s">
        <v>154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37706</v>
      </c>
      <c r="K29" s="7">
        <v>11236</v>
      </c>
      <c r="L29" s="7">
        <v>10127</v>
      </c>
      <c r="M29" s="7">
        <v>7498</v>
      </c>
    </row>
    <row r="30" spans="1:13" ht="12.75">
      <c r="A30" s="198" t="s">
        <v>138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222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139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25647</v>
      </c>
      <c r="K32" s="7">
        <v>15275</v>
      </c>
      <c r="L32" s="7">
        <v>61319</v>
      </c>
      <c r="M32" s="7">
        <v>52316</v>
      </c>
    </row>
    <row r="33" spans="1:13" ht="12.75">
      <c r="A33" s="198" t="s">
        <v>213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314017</v>
      </c>
      <c r="K33" s="53">
        <f>SUM(K34:K37)</f>
        <v>142765</v>
      </c>
      <c r="L33" s="53">
        <f>SUM(L34:L37)</f>
        <v>243482</v>
      </c>
      <c r="M33" s="53">
        <v>139072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/>
      <c r="L34" s="7">
        <v>798</v>
      </c>
      <c r="M34" s="7">
        <v>798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314017</v>
      </c>
      <c r="K35" s="7">
        <v>142765</v>
      </c>
      <c r="L35" s="7">
        <v>242684</v>
      </c>
      <c r="M35" s="7">
        <v>138274</v>
      </c>
    </row>
    <row r="36" spans="1:13" ht="12.75">
      <c r="A36" s="198" t="s">
        <v>223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194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224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225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214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21415186</v>
      </c>
      <c r="K42" s="53">
        <f>K7+K27+K38+K40</f>
        <v>14024828</v>
      </c>
      <c r="L42" s="53">
        <f>L7+L27+L38+L40</f>
        <v>12623889</v>
      </c>
      <c r="M42" s="53">
        <f>M7+M27+M38+M40</f>
        <v>6858550</v>
      </c>
    </row>
    <row r="43" spans="1:13" ht="12.75">
      <c r="A43" s="198" t="s">
        <v>215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18003154</v>
      </c>
      <c r="K43" s="53">
        <f>K10+K33+K39+K41</f>
        <v>9675671</v>
      </c>
      <c r="L43" s="53">
        <f>L10+L33+L39+L41</f>
        <v>15907079</v>
      </c>
      <c r="M43" s="53">
        <f>M10+M33+M39+M41</f>
        <v>8344210</v>
      </c>
    </row>
    <row r="44" spans="1:13" ht="12.75">
      <c r="A44" s="198" t="s">
        <v>235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3412032</v>
      </c>
      <c r="K44" s="53">
        <f>K42-K43</f>
        <v>4349157</v>
      </c>
      <c r="L44" s="53">
        <f>L42-L43</f>
        <v>-3283190</v>
      </c>
      <c r="M44" s="53">
        <f>M42-M43</f>
        <v>-1485660</v>
      </c>
    </row>
    <row r="45" spans="1:13" ht="12.75">
      <c r="A45" s="218" t="s">
        <v>217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3412032</v>
      </c>
      <c r="K45" s="53">
        <f>IF(K42&gt;K43,K42-K43,0)</f>
        <v>4349157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218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3283190</v>
      </c>
      <c r="M46" s="53">
        <f>IF(M43&gt;M42,M43-M42,0)</f>
        <v>1485660</v>
      </c>
    </row>
    <row r="47" spans="1:13" ht="12.75">
      <c r="A47" s="198" t="s">
        <v>216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713574</v>
      </c>
      <c r="K47" s="7">
        <v>713574</v>
      </c>
      <c r="L47" s="7"/>
      <c r="M47" s="7"/>
    </row>
    <row r="48" spans="1:13" ht="12.75">
      <c r="A48" s="198" t="s">
        <v>236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2698458</v>
      </c>
      <c r="K48" s="53">
        <f>K44-K47</f>
        <v>3635583</v>
      </c>
      <c r="L48" s="53">
        <f>L44-L47</f>
        <v>-3283190</v>
      </c>
      <c r="M48" s="53">
        <f>M44-M47</f>
        <v>-1485660</v>
      </c>
    </row>
    <row r="49" spans="1:13" ht="12.75">
      <c r="A49" s="218" t="s">
        <v>191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2698458</v>
      </c>
      <c r="K49" s="53">
        <f>IF(K48&gt;0,K48,0)</f>
        <v>3635583</v>
      </c>
      <c r="L49" s="53">
        <f>IF(L48&gt;0,L48,0)</f>
        <v>0</v>
      </c>
      <c r="M49" s="53">
        <f>IF(M48&gt;0,M48,0)</f>
        <v>0</v>
      </c>
    </row>
    <row r="50" spans="1:13" ht="12.75">
      <c r="A50" s="242" t="s">
        <v>219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3283190</v>
      </c>
      <c r="M50" s="61">
        <f>IF(M48&lt;0,-M48,0)</f>
        <v>1485660</v>
      </c>
    </row>
    <row r="51" spans="1:13" ht="12.75" customHeight="1">
      <c r="A51" s="215" t="s">
        <v>311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186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233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234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203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2698458</v>
      </c>
      <c r="K56" s="6">
        <v>3635583</v>
      </c>
      <c r="L56" s="6">
        <v>-3283190</v>
      </c>
      <c r="M56" s="6">
        <v>-1485660</v>
      </c>
    </row>
    <row r="57" spans="1:13" ht="12.75">
      <c r="A57" s="198" t="s">
        <v>220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-378473</v>
      </c>
      <c r="K57" s="53">
        <f>SUM(K58:K64)</f>
        <v>-378473</v>
      </c>
      <c r="L57" s="53">
        <f>SUM(L58:L64)</f>
        <v>-58101</v>
      </c>
      <c r="M57" s="53">
        <f>SUM(M58:M64)</f>
        <v>-58101</v>
      </c>
    </row>
    <row r="58" spans="1:13" ht="12.75">
      <c r="A58" s="198" t="s">
        <v>227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228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>
        <v>-378473</v>
      </c>
      <c r="K59" s="7">
        <v>-378473</v>
      </c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>
        <v>-58101</v>
      </c>
      <c r="M60" s="7">
        <v>-58101</v>
      </c>
    </row>
    <row r="61" spans="1:13" ht="12.75">
      <c r="A61" s="198" t="s">
        <v>229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230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231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232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221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>
        <v>-75695</v>
      </c>
      <c r="K65" s="7">
        <v>-75695</v>
      </c>
      <c r="L65" s="7">
        <v>-11620</v>
      </c>
      <c r="M65" s="7">
        <v>-11620</v>
      </c>
    </row>
    <row r="66" spans="1:13" ht="12.75">
      <c r="A66" s="198" t="s">
        <v>192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-302778</v>
      </c>
      <c r="K66" s="53">
        <f>K57-K65</f>
        <v>-302778</v>
      </c>
      <c r="L66" s="53">
        <f>L57-L65</f>
        <v>-46481</v>
      </c>
      <c r="M66" s="53">
        <f>M57-M65</f>
        <v>-46481</v>
      </c>
    </row>
    <row r="67" spans="1:13" ht="12.75">
      <c r="A67" s="198" t="s">
        <v>193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2395680</v>
      </c>
      <c r="K67" s="61">
        <f>K56+K66</f>
        <v>3332805</v>
      </c>
      <c r="L67" s="61">
        <f>L56+L66</f>
        <v>-3329671</v>
      </c>
      <c r="M67" s="61">
        <f>M56+M66</f>
        <v>-1532141</v>
      </c>
    </row>
    <row r="68" spans="1:13" ht="12.75" customHeight="1">
      <c r="A68" s="249" t="s">
        <v>312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233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2395680</v>
      </c>
      <c r="K70" s="7">
        <v>3332805</v>
      </c>
      <c r="L70" s="7">
        <v>-3329671</v>
      </c>
      <c r="M70" s="7">
        <v>-1532141</v>
      </c>
    </row>
    <row r="71" spans="1:13" ht="12.75">
      <c r="A71" s="246" t="s">
        <v>234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52" sqref="K52"/>
    </sheetView>
  </sheetViews>
  <sheetFormatPr defaultColWidth="9.140625" defaultRowHeight="12.75"/>
  <cols>
    <col min="1" max="8" width="9.140625" style="52" customWidth="1"/>
    <col min="9" max="16384" width="9.140625" style="52" customWidth="1"/>
  </cols>
  <sheetData>
    <row r="1" spans="1:11" ht="12.75" customHeight="1">
      <c r="A1" s="256" t="s">
        <v>163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282</v>
      </c>
      <c r="K5" s="69" t="s">
        <v>283</v>
      </c>
    </row>
    <row r="6" spans="1:11" ht="12.75">
      <c r="A6" s="215" t="s">
        <v>155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3412032</v>
      </c>
      <c r="K7" s="7">
        <v>-3283190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568930</v>
      </c>
      <c r="K8" s="7">
        <v>534151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1654059</v>
      </c>
      <c r="K9" s="7">
        <v>7131232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>
        <v>1676747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>
        <v>616125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/>
    </row>
    <row r="13" spans="1:11" ht="12.75">
      <c r="A13" s="198" t="s">
        <v>156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5635021</v>
      </c>
      <c r="K13" s="53">
        <f>SUM(K7:K12)</f>
        <v>6675065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695839</v>
      </c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858244</v>
      </c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5347381</v>
      </c>
      <c r="K17" s="7">
        <v>11808553</v>
      </c>
    </row>
    <row r="18" spans="1:11" ht="12.75">
      <c r="A18" s="198" t="s">
        <v>157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6901464</v>
      </c>
      <c r="K18" s="53">
        <f>SUM(K14:K17)</f>
        <v>11808553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1266443</v>
      </c>
      <c r="K20" s="53">
        <f>IF(K18&gt;K13,K18-K13,0)</f>
        <v>5133488</v>
      </c>
    </row>
    <row r="21" spans="1:11" ht="12.75">
      <c r="A21" s="215" t="s">
        <v>158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177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5686433</v>
      </c>
      <c r="K22" s="7"/>
    </row>
    <row r="23" spans="1:11" ht="12.75">
      <c r="A23" s="209" t="s">
        <v>178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>
        <v>74217</v>
      </c>
    </row>
    <row r="24" spans="1:11" ht="12.75">
      <c r="A24" s="209" t="s">
        <v>179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198" t="s">
        <v>167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5686433</v>
      </c>
      <c r="K27" s="53">
        <f>SUM(K22:K26)</f>
        <v>74217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6250</v>
      </c>
      <c r="K28" s="7"/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6250</v>
      </c>
      <c r="K31" s="53">
        <f>SUM(K28:K30)</f>
        <v>0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5680183</v>
      </c>
      <c r="K32" s="53">
        <f>IF(K27&gt;K31,K27-K31,0)</f>
        <v>74217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5" t="s">
        <v>159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173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>
        <v>5072729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0</v>
      </c>
      <c r="K38" s="53">
        <f>SUM(K35:K37)</f>
        <v>5072729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184405</v>
      </c>
      <c r="K39" s="7">
        <v>162476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5435004</v>
      </c>
      <c r="K43" s="7"/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5619409</v>
      </c>
      <c r="K44" s="53">
        <f>SUM(K39:K43)</f>
        <v>162476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4910253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5619409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1205669</v>
      </c>
      <c r="K48" s="53">
        <f>IF(K20-K19+K33-K32+K46-K45&gt;0,K20-K19+K33-K32+K46-K45,0)</f>
        <v>149018</v>
      </c>
    </row>
    <row r="49" spans="1:11" ht="12.75">
      <c r="A49" s="209" t="s">
        <v>160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1635726</v>
      </c>
      <c r="K49" s="7">
        <v>311863</v>
      </c>
    </row>
    <row r="50" spans="1:11" ht="12.75">
      <c r="A50" s="209" t="s">
        <v>174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1205669</v>
      </c>
      <c r="K51" s="7">
        <v>149018</v>
      </c>
    </row>
    <row r="52" spans="1:11" ht="12.75">
      <c r="A52" s="231" t="s">
        <v>176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430057</v>
      </c>
      <c r="K52" s="61">
        <f>K49+K50-K51</f>
        <v>162845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282</v>
      </c>
      <c r="K5" s="73" t="s">
        <v>283</v>
      </c>
    </row>
    <row r="6" spans="1:11" ht="12.75">
      <c r="A6" s="215" t="s">
        <v>155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198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197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158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164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165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159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173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161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162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148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160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174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175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176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5" t="s">
        <v>280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281</v>
      </c>
      <c r="D2" s="285"/>
      <c r="E2" s="77" t="s">
        <v>329</v>
      </c>
      <c r="F2" s="43" t="s">
        <v>249</v>
      </c>
      <c r="G2" s="286" t="s">
        <v>330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304</v>
      </c>
      <c r="J3" s="82" t="s">
        <v>149</v>
      </c>
      <c r="K3" s="82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282</v>
      </c>
      <c r="K4" s="83" t="s">
        <v>283</v>
      </c>
    </row>
    <row r="5" spans="1:11" ht="12.75">
      <c r="A5" s="277" t="s">
        <v>284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110466000</v>
      </c>
      <c r="K5" s="45">
        <v>110466000</v>
      </c>
    </row>
    <row r="6" spans="1:11" ht="12.75">
      <c r="A6" s="277" t="s">
        <v>285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286</v>
      </c>
      <c r="B7" s="278"/>
      <c r="C7" s="278"/>
      <c r="D7" s="278"/>
      <c r="E7" s="278"/>
      <c r="F7" s="278"/>
      <c r="G7" s="278"/>
      <c r="H7" s="278"/>
      <c r="I7" s="44">
        <v>3</v>
      </c>
      <c r="J7" s="46"/>
      <c r="K7" s="46"/>
    </row>
    <row r="8" spans="1:11" ht="12.75">
      <c r="A8" s="277" t="s">
        <v>287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-29720599</v>
      </c>
      <c r="K8" s="46">
        <v>-75214632</v>
      </c>
    </row>
    <row r="9" spans="1:11" ht="12.75">
      <c r="A9" s="277" t="s">
        <v>288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2698458</v>
      </c>
      <c r="K9" s="46">
        <v>-3283190</v>
      </c>
    </row>
    <row r="10" spans="1:11" ht="12.75">
      <c r="A10" s="277" t="s">
        <v>289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76522099</v>
      </c>
      <c r="K10" s="46">
        <v>76160432</v>
      </c>
    </row>
    <row r="11" spans="1:11" ht="12.75">
      <c r="A11" s="277" t="s">
        <v>290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291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292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293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159965958</v>
      </c>
      <c r="K14" s="79">
        <f>SUM(K5:K13)</f>
        <v>108128610</v>
      </c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295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296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297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298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299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13402381</v>
      </c>
      <c r="K20" s="46">
        <v>-51837348</v>
      </c>
    </row>
    <row r="21" spans="1:11" ht="12.75">
      <c r="A21" s="279" t="s">
        <v>300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13402381</v>
      </c>
      <c r="K21" s="80">
        <f>SUM(K15:K20)</f>
        <v>-51837348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301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>
        <v>13402381</v>
      </c>
      <c r="K23" s="45">
        <v>-51837348</v>
      </c>
    </row>
    <row r="24" spans="1:11" ht="17.25" customHeight="1">
      <c r="A24" s="271" t="s">
        <v>302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110" zoomScaleSheetLayoutView="110" zoomScalePageLayoutView="0" workbookViewId="0" topLeftCell="A9">
      <selection activeCell="B34" sqref="B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344</v>
      </c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350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351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338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341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354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352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353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355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28" t="s">
        <v>356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8" t="s">
        <v>357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128" t="s">
        <v>358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128" t="s">
        <v>359</v>
      </c>
      <c r="B28" s="40"/>
      <c r="C28" s="40"/>
      <c r="D28" s="40"/>
      <c r="E28" s="40"/>
      <c r="F28" s="40"/>
      <c r="G28" s="40"/>
      <c r="H28" s="40"/>
      <c r="I28" s="40"/>
      <c r="J28" s="40"/>
    </row>
    <row r="30" ht="12.75">
      <c r="A30" s="128"/>
    </row>
    <row r="31" ht="12.75">
      <c r="A31" s="128"/>
    </row>
    <row r="36" ht="12.75">
      <c r="H36" t="s">
        <v>344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2014-07-29T05:51:22Z</cp:lastPrinted>
  <dcterms:created xsi:type="dcterms:W3CDTF">2008-10-17T11:51:54Z</dcterms:created>
  <dcterms:modified xsi:type="dcterms:W3CDTF">2014-07-29T05:51:45Z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