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<sst xmlns="http://schemas.openxmlformats.org/spreadsheetml/2006/main" count="410" uniqueCount="360">
  <si>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</si>
  <si>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</si>
  <si>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</si>
  <si>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</si>
  <si>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</si>
  <si>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</si>
  <si>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</si>
  <si>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</si>
  <si>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</si>
  <si>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</si>
  <si>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</si>
  <si>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</si>
  <si>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</si>
  <si>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</si>
  <si>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</si>
  <si>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</si>
  <si>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</si>
  <si>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</si>
  <si>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</si>
  <si>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</si>
  <si>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</si>
  <si>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</si>
  <si>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</si>
  <si>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</si>
  <si>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</si>
  <si>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</si>
  <si>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</si>
  <si>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</si>
  <si>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</si>
  <si>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</si>
  <si>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</si>
  <si>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</si>
  <si>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</si>
  <si>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</si>
  <si>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</si>
  <si>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</si>
  <si>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</si>
  <si>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</si>
  <si>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</si>
  <si>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</si>
  <si>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</si>
  <si>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</si>
  <si>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</si>
  <si>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</si>
  <si>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</si>
  <si>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</si>
  <si>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</si>
  <si>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</si>
  <si>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</si>
  <si>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</si>
  <si>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</si>
  <si>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</si>
  <si>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</si>
  <si>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</si>
  <si>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</si>
  <si>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</si>
  <si>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</si>
  <si>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</si>
  <si>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</si>
  <si>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</si>
  <si>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</si>
  <si>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</si>
  <si>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</si>
  <si>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</si>
  <si>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</si>
  <si>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</si>
  <si>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</si>
  <si>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</si>
  <si>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</si>
  <si>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</si>
  <si>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</si>
  <si>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</si>
  <si>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</si>
  <si>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</si>
  <si>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</si>
  <si>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</si>
  <si>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</si>
  <si>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</si>
  <si>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</si>
  <si>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</si>
  <si>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</si>
  <si>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</si>
  <si>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</si>
  <si>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</si>
  <si>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</si>
  <si>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</si>
  <si>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</si>
  <si>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</si>
  <si>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</si>
  <si>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</si>
  <si>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</si>
  <si>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</si>
  <si>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</si>
  <si>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</si>
  <si>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</si>
  <si>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</si>
  <si>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</si>
  <si>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</si>
  <si>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</si>
  <si>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</si>
  <si>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</si>
  <si>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</si>
  <si>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</si>
  <si>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</si>
  <si>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</si>
  <si>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</si>
  <si>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</si>
  <si>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</si>
  <si>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</si>
  <si>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</si>
  <si>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</si>
  <si>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</si>
  <si>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</si>
  <si>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</si>
  <si>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</si>
  <si>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</si>
  <si>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</si>
  <si>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</si>
  <si>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</si>
  <si>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</si>
  <si>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</si>
  <si>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</si>
  <si>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</si>
  <si>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</si>
  <si>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</si>
  <si>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</si>
  <si>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</si>
  <si>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</si>
  <si>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</si>
  <si>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</si>
  <si>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</si>
  <si>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</si>
  <si>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</si>
  <si>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</si>
  <si>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</si>
  <si>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</si>
  <si>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</si>
  <si>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</si>
  <si>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</si>
  <si>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</si>
  <si>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</si>
  <si>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</si>
  <si>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</si>
  <si>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</si>
  <si>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</si>
  <si>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</si>
  <si>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</si>
  <si>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</si>
  <si>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</si>
  <si>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</si>
  <si>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</si>
  <si>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</si>
  <si>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</si>
  <si>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</si>
  <si>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</si>
  <si>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</si>
  <si>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</si>
  <si>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</si>
  <si>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</si>
  <si>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</si>
  <si>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</si>
  <si>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</si>
  <si>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</si>
  <si>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</si>
  <si>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</si>
  <si>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</si>
  <si>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</si>
  <si>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</si>
  <si>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</si>
  <si>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</si>
  <si>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</si>
  <si>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</si>
  <si>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</si>
  <si>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</si>
  <si>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</si>
  <si>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</si>
  <si>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</si>
  <si>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</si>
  <si>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</si>
  <si>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</si>
  <si>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</si>
  <si>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</si>
  <si>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</si>
  <si>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</si>
  <si>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</si>
  <si>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</si>
  <si>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</si>
  <si>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</si>
  <si>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</si>
  <si>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</si>
  <si>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</si>
  <si>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</si>
  <si>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</si>
  <si>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</si>
  <si>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</si>
  <si>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</si>
  <si>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</si>
  <si>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</si>
  <si>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</si>
  <si>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</si>
  <si>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</si>
  <si>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</si>
  <si>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</si>
  <si>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</si>
  <si>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</si>
  <si>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</si>
  <si>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</si>
  <si>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</si>
  <si>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</si>
  <si>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</si>
  <si>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</si>
  <si>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</si>
  <si>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</si>
  <si>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</si>
  <si>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</si>
  <si>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</si>
  <si>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</si>
  <si>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</si>
  <si>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</si>
  <si>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</si>
  <si>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</si>
  <si>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</si>
  <si>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</si>
  <si>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</si>
  <si>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</si>
  <si>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</si>
  <si>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</si>
  <si>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</si>
  <si>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</si>
  <si>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</si>
  <si>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</si>
  <si>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</si>
  <si>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</si>
  <si>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</si>
  <si>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</si>
  <si>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</si>
  <si>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</si>
  <si>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</si>
  <si>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</si>
  <si>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</si>
  <si>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</si>
  <si>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</si>
  <si>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</si>
  <si>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</si>
  <si>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</si>
  <si>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</si>
  <si>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</si>
  <si>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</si>
  <si>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</si>
  <si>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</si>
  <si>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</si>
  <si>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</si>
  <si>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</si>
  <si>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</si>
  <si>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</si>
  <si>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</si>
  <si>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</si>
  <si>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</si>
  <si>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</si>
  <si>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</si>
  <si>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</si>
  <si>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</si>
  <si>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</si>
  <si>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</si>
  <si>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</si>
  <si>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</si>
  <si>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</si>
  <si>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</si>
  <si>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</si>
  <si>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</si>
  <si>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</si>
  <si>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</si>
  <si>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</si>
  <si>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</si>
  <si>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</si>
  <si>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</si>
  <si>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</si>
  <si>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</si>
  <si>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</si>
  <si>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</si>
  <si>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</si>
  <si>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</si>
  <si>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</si>
  <si>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</si>
  <si>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</si>
  <si>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</si>
  <si>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</si>
  <si>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</si>
  <si>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</si>
  <si>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</si>
  <si>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</si>
  <si>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</si>
  <si>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</si>
  <si>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</si>
  <si>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</si>
  <si>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</si>
  <si>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</si>
  <si>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</si>
  <si>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</si>
  <si>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</si>
  <si>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</si>
  <si>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</si>
  <si>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</si>
  <si>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</si>
  <si>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</si>
  <si>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</si>
  <si>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</si>
  <si>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</si>
  <si>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</si>
  <si>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</si>
  <si>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</si>
  <si>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</si>
  <si>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</si>
  <si>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</si>
  <si>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</si>
  <si>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</si>
  <si>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</si>
  <si>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</si>
  <si>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</si>
  <si>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</si>
  <si>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</si>
  <si>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</si>
  <si>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</si>
  <si>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</si>
  <si>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03203077</t>
  </si>
  <si>
    <t>07538718933</t>
  </si>
  <si>
    <t>ISTRA DD PULA</t>
  </si>
  <si>
    <t>PULA</t>
  </si>
  <si>
    <t>NARODNI TRG 10</t>
  </si>
  <si>
    <t>istra@istra-trgovina.hr</t>
  </si>
  <si>
    <t>www.istra-trgovina.hr</t>
  </si>
  <si>
    <t>ISTARSKA</t>
  </si>
  <si>
    <t>NE</t>
  </si>
  <si>
    <t>4690</t>
  </si>
  <si>
    <t>BILIĆ NATALIJA</t>
  </si>
  <si>
    <t>052 535-101</t>
  </si>
  <si>
    <t>052 535-125</t>
  </si>
  <si>
    <t>natalija.bilic@istra-trgovina.hr</t>
  </si>
  <si>
    <t>VENCL ZORAN</t>
  </si>
  <si>
    <t>040016469</t>
  </si>
  <si>
    <t>Obveznik: __ISTRA D.D. PULA___________________________________________________________</t>
  </si>
  <si>
    <t>stanje na dan 31.03.2014.</t>
  </si>
  <si>
    <t>Obveznik: ISTRA D.D. PULA_____________________________________________________________</t>
  </si>
  <si>
    <t>u razdoblju 01.01.2014. do 31.03.2014.</t>
  </si>
  <si>
    <t>Obveznik: _ISTRA D.D. PULA____________________________________________________________</t>
  </si>
  <si>
    <t>u razdoblju 01.01.2014. do .31.03.2014.</t>
  </si>
  <si>
    <t>01.0.1.</t>
  </si>
  <si>
    <t>31.03.2014.</t>
  </si>
  <si>
    <t>U bilanci na poziciji kratkotrajne imovine došlo je do smanjenja vrijednosti zaliha zbog nemogućnosti</t>
  </si>
  <si>
    <t xml:space="preserve">plaćanja dobavljačima, te su istovremeno povećane obveze prema dobavljačima. </t>
  </si>
  <si>
    <t>povezanom društvu.</t>
  </si>
  <si>
    <t xml:space="preserve">Na poziciji potraživanja povećana su potraživanja od povezanih poduzetnika davanjem pozajmica </t>
  </si>
  <si>
    <t>U računu dobiti i gubitka zamjetno je smanjenje poslovnih prihoda za 18% u odnosu na isto razdoblje</t>
  </si>
  <si>
    <t>2013. godine unutar kojih je za 26 % smanjenje ostalih poslovnih prihoda, dok poslovni rashodi bilježe</t>
  </si>
  <si>
    <t>pad od 4%.</t>
  </si>
  <si>
    <t>Gubitak u poslovanju u iznosu od 1.797.530 kn ostvaren je uglavnom zbog smanjenja prometa</t>
  </si>
  <si>
    <t>trgovačkom robom u maloprodajnim objektima zbog nelikvidnosti.</t>
  </si>
  <si>
    <t>U izvještajnom razdoblju nije bilo promjene računovodstvenih politika.</t>
  </si>
  <si>
    <t>ISTRA D.D. PULA</t>
  </si>
  <si>
    <t>ISTRA D.D. PULA 01.01.-31.03.2014.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</si>
</sst>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9" fillId="0" borderId="0" xfId="62" applyFont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Font="1" applyAlignment="1">
      <alignment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11" sqref="H1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8" t="s">
        <v>248</v>
      </c>
      <c r="B1" s="169"/>
      <c r="C1" s="16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323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251</v>
      </c>
      <c r="B6" s="160"/>
      <c r="C6" s="175" t="s">
        <v>324</v>
      </c>
      <c r="D6" s="17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75" t="s">
        <v>339</v>
      </c>
      <c r="D8" s="17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4" t="s">
        <v>253</v>
      </c>
      <c r="B10" s="181"/>
      <c r="C10" s="175" t="s">
        <v>325</v>
      </c>
      <c r="D10" s="17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254</v>
      </c>
      <c r="B12" s="160"/>
      <c r="C12" s="146" t="s">
        <v>326</v>
      </c>
      <c r="D12" s="134"/>
      <c r="E12" s="134"/>
      <c r="F12" s="134"/>
      <c r="G12" s="134"/>
      <c r="H12" s="134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255</v>
      </c>
      <c r="B14" s="160"/>
      <c r="C14" s="179">
        <v>52100</v>
      </c>
      <c r="D14" s="180"/>
      <c r="E14" s="16"/>
      <c r="F14" s="146" t="s">
        <v>327</v>
      </c>
      <c r="G14" s="134"/>
      <c r="H14" s="134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256</v>
      </c>
      <c r="B16" s="160"/>
      <c r="C16" s="146" t="s">
        <v>328</v>
      </c>
      <c r="D16" s="134"/>
      <c r="E16" s="134"/>
      <c r="F16" s="134"/>
      <c r="G16" s="134"/>
      <c r="H16" s="134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 t="s">
        <v>257</v>
      </c>
      <c r="B18" s="160"/>
      <c r="C18" s="130" t="s">
        <v>329</v>
      </c>
      <c r="D18" s="131"/>
      <c r="E18" s="131"/>
      <c r="F18" s="131"/>
      <c r="G18" s="131"/>
      <c r="H18" s="131"/>
      <c r="I18" s="13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258</v>
      </c>
      <c r="B20" s="160"/>
      <c r="C20" s="130" t="s">
        <v>330</v>
      </c>
      <c r="D20" s="131"/>
      <c r="E20" s="131"/>
      <c r="F20" s="131"/>
      <c r="G20" s="131"/>
      <c r="H20" s="131"/>
      <c r="I20" s="13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259</v>
      </c>
      <c r="B22" s="160"/>
      <c r="C22" s="121">
        <v>359</v>
      </c>
      <c r="D22" s="146" t="s">
        <v>327</v>
      </c>
      <c r="E22" s="141"/>
      <c r="F22" s="142"/>
      <c r="G22" s="159"/>
      <c r="H22" s="13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260</v>
      </c>
      <c r="B24" s="160"/>
      <c r="C24" s="121">
        <v>18</v>
      </c>
      <c r="D24" s="146" t="s">
        <v>331</v>
      </c>
      <c r="E24" s="141"/>
      <c r="F24" s="141"/>
      <c r="G24" s="142"/>
      <c r="H24" s="51" t="s">
        <v>261</v>
      </c>
      <c r="I24" s="122">
        <v>100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9" t="s">
        <v>262</v>
      </c>
      <c r="B26" s="160"/>
      <c r="C26" s="123" t="s">
        <v>332</v>
      </c>
      <c r="D26" s="25"/>
      <c r="E26" s="33"/>
      <c r="F26" s="24"/>
      <c r="G26" s="143" t="s">
        <v>263</v>
      </c>
      <c r="H26" s="16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39" t="s">
        <v>264</v>
      </c>
      <c r="B28" s="135"/>
      <c r="C28" s="136"/>
      <c r="D28" s="136"/>
      <c r="E28" s="137" t="s">
        <v>265</v>
      </c>
      <c r="F28" s="138"/>
      <c r="G28" s="138"/>
      <c r="H28" s="128" t="s">
        <v>266</v>
      </c>
      <c r="I28" s="12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2"/>
      <c r="B30" s="173"/>
      <c r="C30" s="173"/>
      <c r="D30" s="174"/>
      <c r="E30" s="172"/>
      <c r="F30" s="173"/>
      <c r="G30" s="173"/>
      <c r="H30" s="175"/>
      <c r="I30" s="176"/>
      <c r="J30" s="10"/>
      <c r="K30" s="10"/>
      <c r="L30" s="10"/>
    </row>
    <row r="31" spans="1:12" ht="12.75">
      <c r="A31" s="94"/>
      <c r="B31" s="22"/>
      <c r="C31" s="21"/>
      <c r="D31" s="150"/>
      <c r="E31" s="150"/>
      <c r="F31" s="150"/>
      <c r="G31" s="140"/>
      <c r="H31" s="16"/>
      <c r="I31" s="101"/>
      <c r="J31" s="10"/>
      <c r="K31" s="10"/>
      <c r="L31" s="10"/>
    </row>
    <row r="32" spans="1:12" ht="12.75">
      <c r="A32" s="172"/>
      <c r="B32" s="173"/>
      <c r="C32" s="173"/>
      <c r="D32" s="174"/>
      <c r="E32" s="172"/>
      <c r="F32" s="173"/>
      <c r="G32" s="173"/>
      <c r="H32" s="175"/>
      <c r="I32" s="17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2"/>
      <c r="B34" s="173"/>
      <c r="C34" s="173"/>
      <c r="D34" s="174"/>
      <c r="E34" s="172"/>
      <c r="F34" s="173"/>
      <c r="G34" s="173"/>
      <c r="H34" s="175"/>
      <c r="I34" s="17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2"/>
      <c r="B36" s="173"/>
      <c r="C36" s="173"/>
      <c r="D36" s="174"/>
      <c r="E36" s="172"/>
      <c r="F36" s="173"/>
      <c r="G36" s="173"/>
      <c r="H36" s="175"/>
      <c r="I36" s="176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72"/>
      <c r="B38" s="173"/>
      <c r="C38" s="173"/>
      <c r="D38" s="174"/>
      <c r="E38" s="172"/>
      <c r="F38" s="173"/>
      <c r="G38" s="173"/>
      <c r="H38" s="175"/>
      <c r="I38" s="17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2"/>
      <c r="B40" s="173"/>
      <c r="C40" s="173"/>
      <c r="D40" s="174"/>
      <c r="E40" s="172"/>
      <c r="F40" s="173"/>
      <c r="G40" s="173"/>
      <c r="H40" s="175"/>
      <c r="I40" s="176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4" t="s">
        <v>267</v>
      </c>
      <c r="B44" s="155"/>
      <c r="C44" s="175"/>
      <c r="D44" s="176"/>
      <c r="E44" s="26"/>
      <c r="F44" s="146"/>
      <c r="G44" s="173"/>
      <c r="H44" s="173"/>
      <c r="I44" s="174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47"/>
      <c r="H45" s="35"/>
      <c r="I45" s="107"/>
      <c r="J45" s="10"/>
      <c r="K45" s="10"/>
      <c r="L45" s="10"/>
    </row>
    <row r="46" spans="1:12" ht="12.75">
      <c r="A46" s="154" t="s">
        <v>268</v>
      </c>
      <c r="B46" s="155"/>
      <c r="C46" s="146" t="s">
        <v>334</v>
      </c>
      <c r="D46" s="148"/>
      <c r="E46" s="148"/>
      <c r="F46" s="148"/>
      <c r="G46" s="148"/>
      <c r="H46" s="148"/>
      <c r="I46" s="14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4" t="s">
        <v>270</v>
      </c>
      <c r="B48" s="155"/>
      <c r="C48" s="161" t="s">
        <v>335</v>
      </c>
      <c r="D48" s="157"/>
      <c r="E48" s="158"/>
      <c r="F48" s="16"/>
      <c r="G48" s="51" t="s">
        <v>271</v>
      </c>
      <c r="H48" s="161" t="s">
        <v>336</v>
      </c>
      <c r="I48" s="15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4" t="s">
        <v>257</v>
      </c>
      <c r="B50" s="155"/>
      <c r="C50" s="156" t="s">
        <v>337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272</v>
      </c>
      <c r="B52" s="160"/>
      <c r="C52" s="161" t="s">
        <v>338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.75">
      <c r="A53" s="108"/>
      <c r="B53" s="20"/>
      <c r="C53" s="177" t="s">
        <v>273</v>
      </c>
      <c r="D53" s="177"/>
      <c r="E53" s="177"/>
      <c r="F53" s="177"/>
      <c r="G53" s="177"/>
      <c r="H53" s="17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8" t="s">
        <v>277</v>
      </c>
      <c r="H62" s="144"/>
      <c r="I62" s="14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2">
      <selection activeCell="K123" sqref="K123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340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140357670</v>
      </c>
      <c r="K8" s="53">
        <f>K9+K16+K26+K35+K39</f>
        <v>140178526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93745</v>
      </c>
      <c r="K9" s="53">
        <f>SUM(K10:K15)</f>
        <v>60778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93745</v>
      </c>
      <c r="K11" s="7">
        <v>60778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87614217</v>
      </c>
      <c r="K16" s="53">
        <f>SUM(K17:K25)</f>
        <v>87476362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4682366</v>
      </c>
      <c r="K17" s="7">
        <v>4682366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82584376</v>
      </c>
      <c r="K18" s="7">
        <v>82467011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250948</v>
      </c>
      <c r="K19" s="7">
        <v>234924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68777</v>
      </c>
      <c r="K20" s="7">
        <v>64311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27750</v>
      </c>
      <c r="K23" s="7">
        <v>27750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28356651</v>
      </c>
      <c r="K26" s="53">
        <f>SUM(K27:K34)</f>
        <v>28356651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28284000</v>
      </c>
      <c r="K27" s="7">
        <v>28284000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71000</v>
      </c>
      <c r="K29" s="7">
        <v>71000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1651</v>
      </c>
      <c r="K33" s="7">
        <v>1651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24293057</v>
      </c>
      <c r="K35" s="53">
        <f>SUM(K36:K38)</f>
        <v>24284735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6975500</v>
      </c>
      <c r="K36" s="7">
        <v>6975500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385972</v>
      </c>
      <c r="K37" s="7">
        <v>377650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16931585</v>
      </c>
      <c r="K38" s="7">
        <v>16931585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44443849</v>
      </c>
      <c r="K40" s="53">
        <f>K41+K49+K56+K64</f>
        <v>44192540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6472217</v>
      </c>
      <c r="K41" s="53">
        <f>SUM(K42:K48)</f>
        <v>6271581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/>
      <c r="K42" s="7"/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6467610</v>
      </c>
      <c r="K45" s="7">
        <v>6253845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4607</v>
      </c>
      <c r="K46" s="7">
        <v>17736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22028060</v>
      </c>
      <c r="K49" s="53">
        <f>SUM(K50:K55)</f>
        <v>21573573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5751696</v>
      </c>
      <c r="K50" s="7">
        <v>6048640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5121368</v>
      </c>
      <c r="K51" s="7">
        <v>5146427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50124</v>
      </c>
      <c r="K53" s="7">
        <v>29140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60790</v>
      </c>
      <c r="K54" s="7">
        <v>80833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11044082</v>
      </c>
      <c r="K55" s="7">
        <v>10268533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v>15652441</v>
      </c>
      <c r="K56" s="53">
        <f>SUM(K57:K63)</f>
        <v>16121415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14866628</v>
      </c>
      <c r="K58" s="7">
        <v>15385602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783714</v>
      </c>
      <c r="K62" s="7">
        <v>733714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2099</v>
      </c>
      <c r="K63" s="7">
        <v>2099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291131</v>
      </c>
      <c r="K64" s="7">
        <v>225971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1500</v>
      </c>
      <c r="K65" s="7">
        <v>6314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184803019</v>
      </c>
      <c r="K66" s="53">
        <f>K7+K8+K40+K65</f>
        <v>184377380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2475607</v>
      </c>
      <c r="K67" s="8">
        <v>2461138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117077925</v>
      </c>
      <c r="K69" s="54">
        <f>K70+K71+K72+K78+K79+K82+K85</f>
        <v>115280394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110466000</v>
      </c>
      <c r="K70" s="7">
        <v>110466000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70635471</v>
      </c>
      <c r="K78" s="7">
        <v>70635471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-21438555</v>
      </c>
      <c r="K79" s="53">
        <f>K80-K81</f>
        <v>-64023547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21438555</v>
      </c>
      <c r="K81" s="7">
        <v>64023547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-42584991</v>
      </c>
      <c r="K82" s="53">
        <f>K83-K84</f>
        <v>-1797530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42584991</v>
      </c>
      <c r="K84" s="7">
        <v>1797530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1084581</v>
      </c>
      <c r="K86" s="53">
        <f>SUM(K87:K89)</f>
        <v>1084581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1084581</v>
      </c>
      <c r="K87" s="7">
        <v>1084581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2576444</v>
      </c>
      <c r="K90" s="53">
        <f>SUM(K91:K99)</f>
        <v>2576444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2576444</v>
      </c>
      <c r="K93" s="7">
        <v>2576444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64064069</v>
      </c>
      <c r="K100" s="53">
        <f>SUM(K101:K112)</f>
        <v>65435961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41810497</v>
      </c>
      <c r="K101" s="7">
        <v>41874217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390818</v>
      </c>
      <c r="K103" s="7">
        <v>298225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196163</v>
      </c>
      <c r="K104" s="7">
        <v>155344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18372621</v>
      </c>
      <c r="K105" s="7">
        <v>19830343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653336</v>
      </c>
      <c r="K108" s="7">
        <v>849440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596295</v>
      </c>
      <c r="K109" s="7">
        <v>401430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2044339</v>
      </c>
      <c r="K112" s="7">
        <v>2026962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/>
      <c r="K113" s="7"/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184803019</v>
      </c>
      <c r="K114" s="53">
        <f>K69+K86+K90+K100+K113</f>
        <v>184377380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2475607</v>
      </c>
      <c r="K115" s="8">
        <v>2461138</v>
      </c>
    </row>
    <row r="116" spans="1:11" ht="12.75">
      <c r="A116" s="215" t="s">
        <v>310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M67" sqref="M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6916770</v>
      </c>
      <c r="K7" s="54">
        <f>SUM(K8:K9)</f>
        <v>6916770</v>
      </c>
      <c r="L7" s="54">
        <f>SUM(L8:L9)</f>
        <v>5675866</v>
      </c>
      <c r="M7" s="54">
        <f>SUM(M8:M9)</f>
        <v>5675866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5194424</v>
      </c>
      <c r="K8" s="7">
        <v>5194424</v>
      </c>
      <c r="L8" s="7">
        <v>4402236</v>
      </c>
      <c r="M8" s="7">
        <v>4402236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1722346</v>
      </c>
      <c r="K9" s="7">
        <v>1722346</v>
      </c>
      <c r="L9" s="7">
        <v>1273630</v>
      </c>
      <c r="M9" s="7">
        <v>1273630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7751550</v>
      </c>
      <c r="K10" s="53">
        <f>K11+K12+K16+K20+K21+K22+K25+K26</f>
        <v>7751550</v>
      </c>
      <c r="L10" s="53">
        <f>L11+L12+L16+L20+L21+L22+L25+L26</f>
        <v>7458459</v>
      </c>
      <c r="M10" s="53">
        <f>M11+M12+M16+M20+M21+M22+M25+M26</f>
        <v>7458459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/>
      <c r="K11" s="7"/>
      <c r="L11" s="7"/>
      <c r="M11" s="7"/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5170032</v>
      </c>
      <c r="K12" s="53">
        <f>SUM(K13:K15)</f>
        <v>5170032</v>
      </c>
      <c r="L12" s="53">
        <f>SUM(L13:L15)</f>
        <v>4960081</v>
      </c>
      <c r="M12" s="53">
        <f>SUM(M13:M15)</f>
        <v>4960081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363507</v>
      </c>
      <c r="K13" s="7">
        <v>363507</v>
      </c>
      <c r="L13" s="7">
        <v>363134</v>
      </c>
      <c r="M13" s="7">
        <v>363134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3673672</v>
      </c>
      <c r="K14" s="7">
        <v>3673672</v>
      </c>
      <c r="L14" s="7">
        <v>3126956</v>
      </c>
      <c r="M14" s="7">
        <v>3126956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1132853</v>
      </c>
      <c r="K15" s="7">
        <v>1132853</v>
      </c>
      <c r="L15" s="7">
        <v>1469991</v>
      </c>
      <c r="M15" s="7">
        <v>1469991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1434224</v>
      </c>
      <c r="K16" s="53">
        <f>SUM(K17:K19)</f>
        <v>1434224</v>
      </c>
      <c r="L16" s="53">
        <f>SUM(L17:L19)</f>
        <v>1481479</v>
      </c>
      <c r="M16" s="53">
        <f>SUM(M17:M19)</f>
        <v>1481479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939097</v>
      </c>
      <c r="K17" s="7">
        <v>939097</v>
      </c>
      <c r="L17" s="7">
        <v>962078</v>
      </c>
      <c r="M17" s="7">
        <v>962078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305887</v>
      </c>
      <c r="K18" s="7">
        <v>305887</v>
      </c>
      <c r="L18" s="7">
        <v>324098</v>
      </c>
      <c r="M18" s="7">
        <v>324098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189240</v>
      </c>
      <c r="K19" s="7">
        <v>189240</v>
      </c>
      <c r="L19" s="7">
        <v>195303</v>
      </c>
      <c r="M19" s="7">
        <v>195303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181473</v>
      </c>
      <c r="K20" s="7">
        <v>181473</v>
      </c>
      <c r="L20" s="7">
        <v>169379</v>
      </c>
      <c r="M20" s="7">
        <v>169379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957582</v>
      </c>
      <c r="K21" s="7">
        <v>957582</v>
      </c>
      <c r="L21" s="7">
        <v>758129</v>
      </c>
      <c r="M21" s="7">
        <v>758129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/>
      <c r="K25" s="7"/>
      <c r="L25" s="7"/>
      <c r="M25" s="7"/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>
        <v>8239</v>
      </c>
      <c r="K26" s="7">
        <v>8239</v>
      </c>
      <c r="L26" s="7">
        <v>89391</v>
      </c>
      <c r="M26" s="7">
        <v>89391</v>
      </c>
    </row>
    <row r="27" spans="1:13" ht="12.75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203775</v>
      </c>
      <c r="K27" s="53">
        <f>SUM(K28:K32)</f>
        <v>203775</v>
      </c>
      <c r="L27" s="53">
        <f>SUM(L28:L32)</f>
        <v>89473</v>
      </c>
      <c r="M27" s="53">
        <f>SUM(M28:M32)</f>
        <v>89473</v>
      </c>
    </row>
    <row r="28" spans="1:13" ht="12.75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167033</v>
      </c>
      <c r="K28" s="7">
        <v>167033</v>
      </c>
      <c r="L28" s="7">
        <v>77841</v>
      </c>
      <c r="M28" s="7">
        <v>77841</v>
      </c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26370</v>
      </c>
      <c r="K29" s="7">
        <v>26370</v>
      </c>
      <c r="L29" s="7">
        <v>2629</v>
      </c>
      <c r="M29" s="7">
        <v>2629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10372</v>
      </c>
      <c r="K32" s="7">
        <v>10372</v>
      </c>
      <c r="L32" s="7">
        <v>9003</v>
      </c>
      <c r="M32" s="7">
        <v>9003</v>
      </c>
    </row>
    <row r="33" spans="1:13" ht="12.75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168412</v>
      </c>
      <c r="K33" s="53">
        <f>SUM(K34:K37)</f>
        <v>168412</v>
      </c>
      <c r="L33" s="53">
        <f>SUM(L34:L37)</f>
        <v>104410</v>
      </c>
      <c r="M33" s="53">
        <f>SUM(M34:M37)</f>
        <v>104410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/>
      <c r="K34" s="7"/>
      <c r="L34" s="7"/>
      <c r="M34" s="7"/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168012</v>
      </c>
      <c r="K35" s="7">
        <v>168012</v>
      </c>
      <c r="L35" s="7">
        <v>104410</v>
      </c>
      <c r="M35" s="7">
        <v>104410</v>
      </c>
    </row>
    <row r="36" spans="1:13" ht="12.75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>
        <v>400</v>
      </c>
      <c r="K37" s="7">
        <v>400</v>
      </c>
      <c r="L37" s="7"/>
      <c r="M37" s="7"/>
    </row>
    <row r="38" spans="1:13" ht="12.75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7120545</v>
      </c>
      <c r="K42" s="53">
        <f>K7+K27+K38+K40</f>
        <v>7120545</v>
      </c>
      <c r="L42" s="53">
        <f>L7+L27+L38+L40</f>
        <v>5765339</v>
      </c>
      <c r="M42" s="53">
        <f>M7+M27+M38+M40</f>
        <v>5765339</v>
      </c>
    </row>
    <row r="43" spans="1:13" ht="12.75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7919962</v>
      </c>
      <c r="K43" s="53">
        <f>K10+K33+K39+K41</f>
        <v>7919962</v>
      </c>
      <c r="L43" s="53">
        <f>L10+L33+L39+L41</f>
        <v>7562869</v>
      </c>
      <c r="M43" s="53">
        <f>M10+M33+M39+M41</f>
        <v>7562869</v>
      </c>
    </row>
    <row r="44" spans="1:13" ht="12.75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-799417</v>
      </c>
      <c r="K44" s="53">
        <f>K42-K43</f>
        <v>-799417</v>
      </c>
      <c r="L44" s="53">
        <f>L42-L43</f>
        <v>-1797530</v>
      </c>
      <c r="M44" s="53">
        <f>M42-M43</f>
        <v>-1797530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799417</v>
      </c>
      <c r="K46" s="53">
        <f>IF(K43&gt;K42,K43-K42,0)</f>
        <v>799417</v>
      </c>
      <c r="L46" s="53">
        <f>IF(L43&gt;L42,L43-L42,0)</f>
        <v>1797530</v>
      </c>
      <c r="M46" s="53">
        <f>IF(M43&gt;M42,M43-M42,0)</f>
        <v>1797530</v>
      </c>
    </row>
    <row r="47" spans="1:13" ht="12.75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/>
      <c r="K47" s="7"/>
      <c r="L47" s="7"/>
      <c r="M47" s="7"/>
    </row>
    <row r="48" spans="1:13" ht="12.75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-799417</v>
      </c>
      <c r="K48" s="53">
        <f>K44-K47</f>
        <v>-799417</v>
      </c>
      <c r="L48" s="53">
        <f>L44-L47</f>
        <v>-1797530</v>
      </c>
      <c r="M48" s="53">
        <f>M44-M47</f>
        <v>-1797530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799417</v>
      </c>
      <c r="K50" s="61">
        <f>IF(K48&lt;0,-K48,0)</f>
        <v>799417</v>
      </c>
      <c r="L50" s="61">
        <f>IF(L48&lt;0,-L48,0)</f>
        <v>1797530</v>
      </c>
      <c r="M50" s="61">
        <f>IF(M48&lt;0,-M48,0)</f>
        <v>1797530</v>
      </c>
    </row>
    <row r="51" spans="1:13" ht="12.75" customHeight="1">
      <c r="A51" s="215" t="s">
        <v>312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/>
      <c r="K56" s="6"/>
      <c r="L56" s="6"/>
      <c r="M56" s="6"/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K22" sqref="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344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-799417</v>
      </c>
      <c r="K7" s="7">
        <v>-1797530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181473</v>
      </c>
      <c r="K8" s="7">
        <v>169379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>
        <v>1371892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5576365</v>
      </c>
      <c r="K10" s="7">
        <v>454487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778801</v>
      </c>
      <c r="K11" s="7">
        <v>200636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/>
      <c r="K12" s="7"/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5737222</v>
      </c>
      <c r="K13" s="53">
        <f>SUM(K7:K12)</f>
        <v>398864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5121</v>
      </c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6829222</v>
      </c>
      <c r="K17" s="7">
        <v>371431</v>
      </c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6834343</v>
      </c>
      <c r="K18" s="53">
        <f>SUM(K14:K17)</f>
        <v>371431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0</v>
      </c>
      <c r="K19" s="53">
        <f>IF(K13&gt;K18,K13-K18,0)</f>
        <v>27433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1097121</v>
      </c>
      <c r="K20" s="53">
        <f>IF(K18&gt;K13,K18-K13,0)</f>
        <v>0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6249</v>
      </c>
      <c r="K28" s="7"/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6249</v>
      </c>
      <c r="K31" s="53">
        <f>SUM(K28:K30)</f>
        <v>0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6249</v>
      </c>
      <c r="K33" s="53">
        <f>IF(K31&gt;K27,K31-K27,0)</f>
        <v>0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121535</v>
      </c>
      <c r="K39" s="7">
        <v>92593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121535</v>
      </c>
      <c r="K44" s="53">
        <f>SUM(K39:K43)</f>
        <v>92593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121535</v>
      </c>
      <c r="K46" s="53">
        <f>IF(K44&gt;K38,K44-K38,0)</f>
        <v>92593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1224905</v>
      </c>
      <c r="K48" s="53">
        <f>IF(K20-K19+K33-K32+K46-K45&gt;0,K20-K19+K33-K32+K46-K45,0)</f>
        <v>65160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1615638</v>
      </c>
      <c r="K49" s="7">
        <v>291131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1224905</v>
      </c>
      <c r="K51" s="7">
        <v>65160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390733</v>
      </c>
      <c r="K52" s="61">
        <f>K49+K50-K51</f>
        <v>225971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3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 t="s">
        <v>346</v>
      </c>
      <c r="F2" s="43" t="s">
        <v>250</v>
      </c>
      <c r="G2" s="286" t="s">
        <v>347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110466000</v>
      </c>
      <c r="K5" s="45">
        <v>110466000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/>
      <c r="K7" s="46"/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-21438556</v>
      </c>
      <c r="K8" s="46">
        <v>-64023547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-799417</v>
      </c>
      <c r="K9" s="46">
        <v>-1797530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>
        <v>71317510</v>
      </c>
      <c r="K13" s="46">
        <v>70635472</v>
      </c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159545537</v>
      </c>
      <c r="K14" s="79">
        <f>SUM(K5:K13)</f>
        <v>115280395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10585917</v>
      </c>
      <c r="K20" s="46">
        <v>-44265142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10585917</v>
      </c>
      <c r="K21" s="80">
        <f>SUM(K15:K20)</f>
        <v>-44265142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0" zoomScaleSheetLayoutView="110" zoomScalePageLayoutView="0" workbookViewId="0" topLeftCell="A3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359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51" t="s">
        <v>348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51" t="s">
        <v>349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51" t="s">
        <v>351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51" t="s">
        <v>350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51" t="s">
        <v>352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51" t="s">
        <v>353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51" t="s">
        <v>354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151" t="s">
        <v>355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151" t="s">
        <v>356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51" t="s">
        <v>357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ht="12.75">
      <c r="H29" t="s">
        <v>358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2014-04-23T12:34:06Z</cp:lastPrinted>
  <dcterms:created xsi:type="dcterms:W3CDTF">2008-10-17T11:51:54Z</dcterms:created>
  <dcterms:modified xsi:type="dcterms:W3CDTF">2014-04-23T12:39:04Z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