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<sst xmlns="http://schemas.openxmlformats.org/spreadsheetml/2006/main" count="396" uniqueCount="347">
  <si>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</si>
  <si>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</si>
  <si>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</si>
  <si>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</si>
  <si>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</si>
  <si>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</si>
  <si>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</si>
  <si>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</si>
  <si>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</si>
  <si>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</si>
  <si>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</si>
  <si>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</si>
  <si>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</si>
  <si>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</si>
  <si>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</si>
  <si>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</si>
  <si>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</si>
  <si>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</si>
  <si>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</si>
  <si>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</si>
  <si>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</si>
  <si>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</si>
  <si>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</si>
  <si>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</si>
  <si>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</si>
  <si>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</si>
  <si>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</si>
  <si>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</si>
  <si>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</si>
  <si>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</si>
  <si>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</si>
  <si>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</si>
  <si>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</si>
  <si>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</si>
  <si>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</si>
  <si>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</si>
  <si>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</si>
  <si>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</si>
  <si>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</si>
  <si>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</si>
  <si>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</si>
  <si>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</si>
  <si>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</si>
  <si>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</si>
  <si>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</si>
  <si>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</si>
  <si>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</si>
  <si>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</si>
  <si>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</si>
  <si>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</si>
  <si>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</si>
  <si>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</si>
  <si>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</si>
  <si>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</si>
  <si>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</si>
  <si>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</si>
  <si>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</si>
  <si>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</si>
  <si>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</si>
  <si>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</si>
  <si>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</si>
  <si>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</si>
  <si>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</si>
  <si>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</si>
  <si>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</si>
  <si>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</si>
  <si>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</si>
  <si>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</si>
  <si>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</si>
  <si>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</si>
  <si>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</si>
  <si>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</si>
  <si>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</si>
  <si>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</si>
  <si>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</si>
  <si>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</si>
  <si>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</si>
  <si>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</si>
  <si>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</si>
  <si>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</si>
  <si>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</si>
  <si>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</si>
  <si>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</si>
  <si>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</si>
  <si>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</si>
  <si>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</si>
  <si>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</si>
  <si>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</si>
  <si>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</si>
  <si>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</si>
  <si>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</si>
  <si>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</si>
  <si>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</si>
  <si>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</si>
  <si>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</si>
  <si>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</si>
  <si>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</si>
  <si>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</si>
  <si>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</si>
  <si>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</si>
  <si>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</si>
  <si>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</si>
  <si>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</si>
  <si>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</si>
  <si>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</si>
  <si>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</si>
  <si>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</si>
  <si>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</si>
  <si>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</si>
  <si>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</si>
  <si>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</si>
  <si>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</si>
  <si>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</si>
  <si>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</si>
  <si>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</si>
  <si>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</si>
  <si>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</si>
  <si>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</si>
  <si>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</si>
  <si>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</si>
  <si>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</si>
  <si>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</si>
  <si>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</si>
  <si>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</si>
  <si>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</si>
  <si>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</si>
  <si>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</si>
  <si>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</si>
  <si>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</si>
  <si>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</si>
  <si>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</si>
  <si>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</si>
  <si>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</si>
  <si>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</si>
  <si>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</si>
  <si>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</si>
  <si>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</si>
  <si>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</si>
  <si>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</si>
  <si>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</si>
  <si>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</si>
  <si>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</si>
  <si>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</si>
  <si>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</si>
  <si>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</si>
  <si>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</si>
  <si>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</si>
  <si>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</si>
  <si>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</si>
  <si>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</si>
  <si>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</si>
  <si>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</si>
  <si>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</si>
  <si>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</si>
  <si>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</si>
  <si>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</si>
  <si>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</si>
  <si>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</si>
  <si>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</si>
  <si>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</si>
  <si>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</si>
  <si>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</si>
  <si>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</si>
  <si>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</si>
  <si>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</si>
  <si>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</si>
  <si>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</si>
  <si>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</si>
  <si>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</si>
  <si>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</si>
  <si>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</si>
  <si>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</si>
  <si>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</si>
  <si>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</si>
  <si>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</si>
  <si>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</si>
  <si>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</si>
  <si>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</si>
  <si>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</si>
  <si>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</si>
  <si>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</si>
  <si>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</si>
  <si>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</si>
  <si>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</si>
  <si>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</si>
  <si>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</si>
  <si>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</si>
  <si>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</si>
  <si>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</si>
  <si>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</si>
  <si>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</si>
  <si>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</si>
  <si>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</si>
  <si>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</si>
  <si>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</si>
  <si>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</si>
  <si>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</si>
  <si>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</si>
  <si>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</si>
  <si>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</si>
  <si>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</si>
  <si>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</si>
  <si>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</si>
  <si>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</si>
  <si>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</si>
  <si>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</si>
  <si>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</si>
  <si>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</si>
  <si>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</si>
  <si>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</si>
  <si>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</si>
  <si>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</si>
  <si>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</si>
  <si>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</si>
  <si>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</si>
  <si>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</si>
  <si>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</si>
  <si>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</si>
  <si>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</si>
  <si>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</si>
  <si>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</si>
  <si>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</si>
  <si>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</si>
  <si>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</si>
  <si>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</si>
  <si>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</si>
  <si>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</si>
  <si>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</si>
  <si>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</si>
  <si>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</si>
  <si>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</si>
  <si>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</si>
  <si>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</si>
  <si>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</si>
  <si>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</si>
  <si>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</si>
  <si>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</si>
  <si>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</si>
  <si>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</si>
  <si>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</si>
  <si>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</si>
  <si>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</si>
  <si>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</si>
  <si>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</si>
  <si>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</si>
  <si>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</si>
  <si>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</si>
  <si>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</si>
  <si>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</si>
  <si>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</si>
  <si>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</si>
  <si>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</si>
  <si>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</si>
  <si>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</si>
  <si>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</si>
  <si>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</si>
  <si>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</si>
  <si>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</si>
  <si>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</si>
  <si>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</si>
  <si>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</si>
  <si>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</si>
  <si>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</si>
  <si>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</si>
  <si>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</si>
  <si>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</si>
  <si>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</si>
  <si>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</si>
  <si>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</si>
  <si>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</si>
  <si>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</si>
  <si>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</si>
  <si>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</si>
  <si>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</si>
  <si>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</si>
  <si>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</si>
  <si>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</si>
  <si>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</si>
  <si>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</si>
  <si>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</si>
  <si>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</si>
  <si>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</si>
  <si>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</si>
  <si>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</si>
  <si>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</si>
  <si>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</si>
  <si>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</si>
  <si>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</si>
  <si>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</si>
  <si>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</si>
  <si>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</si>
  <si>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</si>
  <si>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</si>
  <si>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</si>
  <si>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</si>
  <si>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</si>
  <si>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</si>
  <si>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</si>
  <si>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</si>
  <si>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</si>
  <si>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</si>
  <si>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</si>
  <si>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</si>
  <si>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</si>
  <si>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</si>
  <si>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</si>
  <si>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</si>
  <si>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</si>
  <si>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</si>
  <si>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</si>
  <si>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</si>
  <si>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</si>
  <si>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</si>
  <si>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</si>
  <si>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</si>
  <si>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</si>
  <si>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</si>
  <si>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</si>
  <si>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</si>
  <si>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</si>
  <si>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</si>
  <si>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</si>
  <si>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</si>
  <si>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</si>
  <si>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</t>
  </si>
  <si>
    <t>31.12.2013.</t>
  </si>
  <si>
    <t>03203077</t>
  </si>
  <si>
    <t>07538718933</t>
  </si>
  <si>
    <t>ISTRA d.d. PULA</t>
  </si>
  <si>
    <t>PULA</t>
  </si>
  <si>
    <t>NARODNI TRG 10</t>
  </si>
  <si>
    <t>istra@istra-trgovina.hr</t>
  </si>
  <si>
    <t>www.istra-trgovina.hr</t>
  </si>
  <si>
    <t>ISTARSKA</t>
  </si>
  <si>
    <t>NE</t>
  </si>
  <si>
    <t>BILIĆ NATALIJA</t>
  </si>
  <si>
    <t>052 535-101</t>
  </si>
  <si>
    <t>052 535-125</t>
  </si>
  <si>
    <t>natalija.bilic@istra-trgovina.hr</t>
  </si>
  <si>
    <t>VENCL ZORAN</t>
  </si>
  <si>
    <t>040016469</t>
  </si>
  <si>
    <t>4690</t>
  </si>
  <si>
    <t>Obveznik: _ISTRA d.d. PULA____________________________________________________________</t>
  </si>
  <si>
    <t>stanje na dan 31.12.2013.</t>
  </si>
  <si>
    <t>u razdoblju 01.01.2013. do 31.12.2013.</t>
  </si>
  <si>
    <t>Obveznik: ISTRA D.D. PULA_____________________________________________________________</t>
  </si>
  <si>
    <t>Obveznik: ___ISTRA D.D. PULA__________________________________________________________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</si>
</sst>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4" fillId="24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3" fillId="0" borderId="0" xfId="58" applyFont="1" applyAlignment="1" applyProtection="1">
      <alignment horizontal="right" wrapText="1"/>
      <protection hidden="1"/>
    </xf>
    <xf numFmtId="1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28" xfId="58" applyFont="1" applyBorder="1" applyAlignment="1">
      <alignment horizontal="left" vertical="center"/>
      <protection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49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24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 vertical="center"/>
      <protection/>
    </xf>
    <xf numFmtId="0" fontId="2" fillId="24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24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24" borderId="27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20" borderId="34" xfId="0" applyFont="1" applyFill="1" applyBorder="1" applyAlignment="1">
      <alignment horizontal="left" vertical="center" wrapText="1"/>
    </xf>
    <xf numFmtId="0" fontId="2" fillId="20" borderId="35" xfId="0" applyFont="1" applyFill="1" applyBorder="1" applyAlignment="1">
      <alignment horizontal="left" vertical="center" wrapText="1"/>
    </xf>
    <xf numFmtId="0" fontId="0" fillId="20" borderId="35" xfId="0" applyFont="1" applyFill="1" applyBorder="1" applyAlignment="1">
      <alignment horizontal="left" vertical="center" wrapText="1"/>
    </xf>
    <xf numFmtId="0" fontId="0" fillId="2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20" borderId="35" xfId="0" applyFont="1" applyFill="1" applyBorder="1" applyAlignment="1">
      <alignment vertical="center"/>
    </xf>
    <xf numFmtId="0" fontId="0" fillId="20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9" fillId="24" borderId="34" xfId="0" applyFont="1" applyFill="1" applyBorder="1" applyAlignment="1" applyProtection="1">
      <alignment vertical="center" wrapText="1"/>
      <protection hidden="1"/>
    </xf>
    <xf numFmtId="0" fontId="9" fillId="24" borderId="35" xfId="0" applyFont="1" applyFill="1" applyBorder="1" applyAlignment="1" applyProtection="1">
      <alignment vertical="center" wrapText="1"/>
      <protection hidden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20" borderId="35" xfId="0" applyFont="1" applyFill="1" applyBorder="1" applyAlignment="1">
      <alignment vertical="center" wrapText="1"/>
    </xf>
    <xf numFmtId="0" fontId="9" fillId="20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25" borderId="34" xfId="0" applyFont="1" applyFill="1" applyBorder="1" applyAlignment="1" applyProtection="1">
      <alignment vertical="center" wrapText="1"/>
      <protection hidden="1"/>
    </xf>
    <xf numFmtId="0" fontId="9" fillId="25" borderId="35" xfId="0" applyFont="1" applyFill="1" applyBorder="1" applyAlignment="1" applyProtection="1">
      <alignment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6" borderId="34" xfId="0" applyFont="1" applyFill="1" applyBorder="1" applyAlignment="1">
      <alignment horizontal="left" vertical="center" wrapText="1"/>
    </xf>
    <xf numFmtId="0" fontId="2" fillId="26" borderId="35" xfId="0" applyFont="1" applyFill="1" applyBorder="1" applyAlignment="1">
      <alignment horizontal="left" vertical="center" wrapText="1"/>
    </xf>
    <xf numFmtId="0" fontId="0" fillId="26" borderId="35" xfId="0" applyFont="1" applyFill="1" applyBorder="1" applyAlignment="1">
      <alignment vertical="center" wrapText="1"/>
    </xf>
    <xf numFmtId="0" fontId="0" fillId="2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4" xfId="0" applyFont="1" applyFill="1" applyBorder="1" applyAlignment="1" applyProtection="1">
      <alignment vertical="center" wrapText="1"/>
      <protection hidden="1"/>
    </xf>
    <xf numFmtId="0" fontId="6" fillId="24" borderId="35" xfId="0" applyFont="1" applyFill="1" applyBorder="1" applyAlignment="1" applyProtection="1">
      <alignment vertical="center" wrapText="1"/>
      <protection hidden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tra@istra-trgovina.hr" TargetMode="External" /><Relationship Id="rId2" Type="http://schemas.openxmlformats.org/officeDocument/2006/relationships/hyperlink" Target="http://www.istra-trgovina.hr/" TargetMode="External" /><Relationship Id="rId3" Type="http://schemas.openxmlformats.org/officeDocument/2006/relationships/hyperlink" Target="mailto:natalija.bilic@istra-trgov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37">
      <selection activeCell="H31" sqref="H31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31" t="s">
        <v>257</v>
      </c>
      <c r="B2" s="131"/>
      <c r="C2" s="131"/>
      <c r="D2" s="132"/>
      <c r="E2" s="24" t="s">
        <v>324</v>
      </c>
      <c r="F2" s="25"/>
      <c r="G2" s="26" t="s">
        <v>258</v>
      </c>
      <c r="H2" s="24" t="s">
        <v>325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33" t="s">
        <v>259</v>
      </c>
      <c r="B4" s="133"/>
      <c r="C4" s="133"/>
      <c r="D4" s="133"/>
      <c r="E4" s="133"/>
      <c r="F4" s="133"/>
      <c r="G4" s="133"/>
      <c r="H4" s="133"/>
      <c r="I4" s="133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4" t="s">
        <v>260</v>
      </c>
      <c r="B6" s="135"/>
      <c r="C6" s="136" t="s">
        <v>326</v>
      </c>
      <c r="D6" s="137"/>
      <c r="E6" s="138"/>
      <c r="F6" s="138"/>
      <c r="G6" s="138"/>
      <c r="H6" s="138"/>
      <c r="I6" s="39"/>
      <c r="J6" s="22"/>
      <c r="K6" s="22"/>
      <c r="L6" s="22"/>
    </row>
    <row r="7" spans="1:12" ht="12.75">
      <c r="A7" s="40"/>
      <c r="B7" s="40"/>
      <c r="C7" s="31"/>
      <c r="D7" s="31"/>
      <c r="E7" s="138"/>
      <c r="F7" s="138"/>
      <c r="G7" s="138"/>
      <c r="H7" s="138"/>
      <c r="I7" s="39"/>
      <c r="J7" s="22"/>
      <c r="K7" s="22"/>
      <c r="L7" s="22"/>
    </row>
    <row r="8" spans="1:12" ht="12.75">
      <c r="A8" s="139" t="s">
        <v>261</v>
      </c>
      <c r="B8" s="140"/>
      <c r="C8" s="136" t="s">
        <v>340</v>
      </c>
      <c r="D8" s="137"/>
      <c r="E8" s="138"/>
      <c r="F8" s="138"/>
      <c r="G8" s="138"/>
      <c r="H8" s="13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30" t="s">
        <v>262</v>
      </c>
      <c r="B10" s="128"/>
      <c r="C10" s="136" t="s">
        <v>327</v>
      </c>
      <c r="D10" s="137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3"/>
      <c r="B11" s="12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4" t="s">
        <v>263</v>
      </c>
      <c r="B12" s="135"/>
      <c r="C12" s="141" t="s">
        <v>328</v>
      </c>
      <c r="D12" s="142"/>
      <c r="E12" s="142"/>
      <c r="F12" s="142"/>
      <c r="G12" s="142"/>
      <c r="H12" s="142"/>
      <c r="I12" s="129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4" t="s">
        <v>264</v>
      </c>
      <c r="B14" s="135"/>
      <c r="C14" s="124">
        <v>52100</v>
      </c>
      <c r="D14" s="125"/>
      <c r="E14" s="31"/>
      <c r="F14" s="141" t="s">
        <v>329</v>
      </c>
      <c r="G14" s="142"/>
      <c r="H14" s="142"/>
      <c r="I14" s="129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4" t="s">
        <v>265</v>
      </c>
      <c r="B16" s="135"/>
      <c r="C16" s="141" t="s">
        <v>330</v>
      </c>
      <c r="D16" s="142"/>
      <c r="E16" s="142"/>
      <c r="F16" s="142"/>
      <c r="G16" s="142"/>
      <c r="H16" s="142"/>
      <c r="I16" s="129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4" t="s">
        <v>266</v>
      </c>
      <c r="B18" s="135"/>
      <c r="C18" s="120" t="s">
        <v>331</v>
      </c>
      <c r="D18" s="121"/>
      <c r="E18" s="121"/>
      <c r="F18" s="121"/>
      <c r="G18" s="121"/>
      <c r="H18" s="121"/>
      <c r="I18" s="12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4" t="s">
        <v>267</v>
      </c>
      <c r="B20" s="135"/>
      <c r="C20" s="120" t="s">
        <v>332</v>
      </c>
      <c r="D20" s="121"/>
      <c r="E20" s="121"/>
      <c r="F20" s="121"/>
      <c r="G20" s="121"/>
      <c r="H20" s="121"/>
      <c r="I20" s="12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4" t="s">
        <v>268</v>
      </c>
      <c r="B22" s="135"/>
      <c r="C22" s="44">
        <v>359</v>
      </c>
      <c r="D22" s="141" t="s">
        <v>329</v>
      </c>
      <c r="E22" s="126"/>
      <c r="F22" s="127"/>
      <c r="G22" s="118"/>
      <c r="H22" s="119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4" t="s">
        <v>269</v>
      </c>
      <c r="B24" s="135"/>
      <c r="C24" s="44">
        <v>18</v>
      </c>
      <c r="D24" s="141" t="s">
        <v>333</v>
      </c>
      <c r="E24" s="126"/>
      <c r="F24" s="126"/>
      <c r="G24" s="127"/>
      <c r="H24" s="38" t="s">
        <v>270</v>
      </c>
      <c r="I24" s="48">
        <v>100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4" t="s">
        <v>272</v>
      </c>
      <c r="B26" s="135"/>
      <c r="C26" s="49" t="s">
        <v>334</v>
      </c>
      <c r="D26" s="50"/>
      <c r="E26" s="22"/>
      <c r="F26" s="51"/>
      <c r="G26" s="134" t="s">
        <v>273</v>
      </c>
      <c r="H26" s="135"/>
      <c r="I26" s="52" t="s">
        <v>341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/>
      <c r="B30" s="144"/>
      <c r="C30" s="144"/>
      <c r="D30" s="145"/>
      <c r="E30" s="143"/>
      <c r="F30" s="144"/>
      <c r="G30" s="144"/>
      <c r="H30" s="136"/>
      <c r="I30" s="137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36"/>
      <c r="I32" s="137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36"/>
      <c r="I34" s="137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36"/>
      <c r="I36" s="137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36"/>
      <c r="I38" s="137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36"/>
      <c r="I40" s="137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36"/>
      <c r="D44" s="137"/>
      <c r="E44" s="32"/>
      <c r="F44" s="141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41" t="s">
        <v>335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336</v>
      </c>
      <c r="D48" s="160"/>
      <c r="E48" s="161"/>
      <c r="F48" s="32"/>
      <c r="G48" s="38" t="s">
        <v>281</v>
      </c>
      <c r="H48" s="159" t="s">
        <v>337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338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4" t="s">
        <v>282</v>
      </c>
      <c r="B52" s="135"/>
      <c r="C52" s="159" t="s">
        <v>339</v>
      </c>
      <c r="D52" s="160"/>
      <c r="E52" s="160"/>
      <c r="F52" s="160"/>
      <c r="G52" s="160"/>
      <c r="H52" s="160"/>
      <c r="I52" s="129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3" t="s">
        <v>317</v>
      </c>
      <c r="I56" s="173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2:D32"/>
    <mergeCell ref="E32:G32"/>
    <mergeCell ref="H32:I32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24:B24"/>
    <mergeCell ref="D24:G24"/>
    <mergeCell ref="A26:B26"/>
    <mergeCell ref="A22:B22"/>
    <mergeCell ref="D22:F22"/>
    <mergeCell ref="G22:H22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stra@istra-trgovina.hr"/>
    <hyperlink ref="C20" r:id="rId2" display="www.istra-trgovina.hr"/>
    <hyperlink ref="C50" r:id="rId3" display="natalija.bilic@istra-trgov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87">
      <selection activeCell="A69" sqref="A69:K69"/>
    </sheetView>
  </sheetViews>
  <sheetFormatPr defaultColWidth="9.140625" defaultRowHeight="12.75"/>
  <cols>
    <col min="10" max="10" width="11.140625" style="0" bestFit="1" customWidth="1"/>
    <col min="11" max="11" width="9.8515625" style="0" customWidth="1"/>
  </cols>
  <sheetData>
    <row r="1" spans="1:11" ht="12.75">
      <c r="A1" s="215" t="s">
        <v>159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343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2.75">
      <c r="A4" s="205" t="s">
        <v>342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</row>
    <row r="5" spans="1:11" ht="34.5" thickBot="1">
      <c r="A5" s="208" t="s">
        <v>61</v>
      </c>
      <c r="B5" s="209"/>
      <c r="C5" s="209"/>
      <c r="D5" s="209"/>
      <c r="E5" s="209"/>
      <c r="F5" s="209"/>
      <c r="G5" s="209"/>
      <c r="H5" s="210"/>
      <c r="I5" s="77" t="s">
        <v>288</v>
      </c>
      <c r="J5" s="78" t="s">
        <v>115</v>
      </c>
      <c r="K5" s="79" t="s">
        <v>116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1">
        <v>2</v>
      </c>
      <c r="J6" s="80">
        <v>3</v>
      </c>
      <c r="K6" s="80">
        <v>4</v>
      </c>
    </row>
    <row r="7" spans="1:11" ht="12.75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125955975</v>
      </c>
      <c r="K9" s="12">
        <f>K10+K17+K27+K36+K40</f>
        <v>140357670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248374</v>
      </c>
      <c r="K10" s="12">
        <f>SUM(K11:K16)</f>
        <v>93745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248374</v>
      </c>
      <c r="K12" s="13">
        <v>93745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/>
      <c r="K13" s="13"/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/>
      <c r="K15" s="13"/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/>
      <c r="K16" s="13"/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89989571</v>
      </c>
      <c r="K17" s="12">
        <f>SUM(K18:K26)</f>
        <v>87614217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4902099</v>
      </c>
      <c r="K18" s="13">
        <v>4682366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84694179</v>
      </c>
      <c r="K19" s="13">
        <v>82584376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294147</v>
      </c>
      <c r="K20" s="13">
        <v>250948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71396</v>
      </c>
      <c r="K21" s="13">
        <v>68777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/>
      <c r="K23" s="13"/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27750</v>
      </c>
      <c r="K24" s="13">
        <v>27750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/>
      <c r="K25" s="13"/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/>
      <c r="K26" s="13"/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28298549</v>
      </c>
      <c r="K27" s="12">
        <f>SUM(K28:K35)</f>
        <v>28356651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28284000</v>
      </c>
      <c r="K28" s="13">
        <v>28284000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/>
      <c r="K29" s="13"/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>
        <v>12899</v>
      </c>
      <c r="K30" s="13">
        <v>71000</v>
      </c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/>
      <c r="K32" s="13"/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/>
      <c r="K33" s="13"/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>
        <v>1650</v>
      </c>
      <c r="K34" s="13">
        <v>1651</v>
      </c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7419481</v>
      </c>
      <c r="K36" s="12">
        <f>SUM(K37:K39)</f>
        <v>24293057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>
        <v>6975500</v>
      </c>
      <c r="K37" s="13">
        <v>6975500</v>
      </c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>
        <v>443981</v>
      </c>
      <c r="K38" s="13">
        <v>385972</v>
      </c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/>
      <c r="K39" s="13">
        <v>16931585</v>
      </c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/>
      <c r="K40" s="13"/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104287554</v>
      </c>
      <c r="K41" s="12">
        <f>K42+K50+K57+K65</f>
        <v>44443849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7043643</v>
      </c>
      <c r="K42" s="12">
        <f>SUM(K43:K49)</f>
        <v>6472217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/>
      <c r="K43" s="13"/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/>
      <c r="K44" s="13"/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/>
      <c r="K45" s="13"/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7000596</v>
      </c>
      <c r="K46" s="13">
        <v>6467610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>
        <v>43047</v>
      </c>
      <c r="K47" s="13">
        <v>4607</v>
      </c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/>
      <c r="K48" s="13"/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89664748</v>
      </c>
      <c r="K50" s="12">
        <f>SUM(K51:K56)</f>
        <v>22028060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>
        <v>1934940</v>
      </c>
      <c r="K51" s="13">
        <v>5751696</v>
      </c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6738226</v>
      </c>
      <c r="K52" s="13">
        <v>5121368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/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36184</v>
      </c>
      <c r="K54" s="13">
        <v>50124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44691</v>
      </c>
      <c r="K55" s="13">
        <v>60790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80910707</v>
      </c>
      <c r="K56" s="13">
        <v>11044082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5963525</v>
      </c>
      <c r="K57" s="12">
        <f>SUM(K58:K64)</f>
        <v>15652441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>
        <v>5852302</v>
      </c>
      <c r="K59" s="13">
        <v>14866628</v>
      </c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/>
      <c r="K62" s="13"/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100186</v>
      </c>
      <c r="K63" s="13">
        <v>783714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>
        <v>11037</v>
      </c>
      <c r="K64" s="13">
        <v>2099</v>
      </c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1615638</v>
      </c>
      <c r="K65" s="13">
        <v>291131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>
        <v>4523</v>
      </c>
      <c r="K66" s="13">
        <v>1500</v>
      </c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230248052</v>
      </c>
      <c r="K67" s="12">
        <f>K8+K9+K41+K66</f>
        <v>184803019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>
        <v>2912310</v>
      </c>
      <c r="K68" s="14">
        <v>2475607</v>
      </c>
    </row>
    <row r="69" spans="1:11" ht="12.75">
      <c r="A69" s="179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3" t="s">
        <v>199</v>
      </c>
      <c r="B70" s="184"/>
      <c r="C70" s="184"/>
      <c r="D70" s="184"/>
      <c r="E70" s="184"/>
      <c r="F70" s="184"/>
      <c r="G70" s="184"/>
      <c r="H70" s="204"/>
      <c r="I70" s="6">
        <v>62</v>
      </c>
      <c r="J70" s="20">
        <f>J71+J72+J73+J79+J80+J83+J86</f>
        <v>160344955</v>
      </c>
      <c r="K70" s="20">
        <f>K71+K72+K73+K79+K80+K83+K86</f>
        <v>117077925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110466000</v>
      </c>
      <c r="K71" s="13">
        <v>110466000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/>
      <c r="K72" s="13"/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/>
      <c r="K74" s="13"/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/>
      <c r="K75" s="13"/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/>
      <c r="K76" s="13"/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/>
      <c r="K78" s="13"/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>
        <v>71317510</v>
      </c>
      <c r="K79" s="13">
        <v>70635471</v>
      </c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-31692165</v>
      </c>
      <c r="K80" s="12">
        <f>K81-K82</f>
        <v>-21438555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/>
      <c r="K81" s="13"/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>
        <v>31692165</v>
      </c>
      <c r="K82" s="13">
        <v>21438555</v>
      </c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10253610</v>
      </c>
      <c r="K83" s="12">
        <f>K84-K85</f>
        <v>-42584991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>
        <v>10253610</v>
      </c>
      <c r="K84" s="13"/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/>
      <c r="K85" s="13">
        <v>42584991</v>
      </c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1081211</v>
      </c>
      <c r="K87" s="12">
        <f>SUM(K88:K90)</f>
        <v>1084581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>
        <v>1081211</v>
      </c>
      <c r="K88" s="13">
        <v>1084581</v>
      </c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/>
      <c r="K90" s="13"/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2903699</v>
      </c>
      <c r="K91" s="12">
        <f>SUM(K92:K100)</f>
        <v>2576444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/>
      <c r="K93" s="13"/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2903699</v>
      </c>
      <c r="K94" s="13">
        <v>2576444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/>
      <c r="K96" s="13"/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/>
      <c r="K99" s="13"/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/>
      <c r="K100" s="13"/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65918187</v>
      </c>
      <c r="K101" s="12">
        <f>SUM(K102:K113)</f>
        <v>64064069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>
        <v>43889818</v>
      </c>
      <c r="K102" s="13">
        <v>41810497</v>
      </c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/>
      <c r="K103" s="13"/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448322</v>
      </c>
      <c r="K104" s="13">
        <v>390818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197447</v>
      </c>
      <c r="K105" s="13">
        <v>196163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15946187</v>
      </c>
      <c r="K106" s="13">
        <v>18372621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>
        <v>1459808</v>
      </c>
      <c r="K107" s="13"/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537278</v>
      </c>
      <c r="K109" s="13">
        <v>653336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398052</v>
      </c>
      <c r="K110" s="13">
        <v>596295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/>
      <c r="K111" s="13"/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3041275</v>
      </c>
      <c r="K113" s="13">
        <v>2044339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/>
      <c r="K114" s="13"/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230248052</v>
      </c>
      <c r="K115" s="12">
        <f>K70+K87+K91+K101+K114</f>
        <v>184803019</v>
      </c>
    </row>
    <row r="116" spans="1:11" ht="12.75">
      <c r="A116" s="176" t="s">
        <v>59</v>
      </c>
      <c r="B116" s="177"/>
      <c r="C116" s="177"/>
      <c r="D116" s="177"/>
      <c r="E116" s="177"/>
      <c r="F116" s="177"/>
      <c r="G116" s="177"/>
      <c r="H116" s="178"/>
      <c r="I116" s="5">
        <v>108</v>
      </c>
      <c r="J116" s="14">
        <v>2912310</v>
      </c>
      <c r="K116" s="14">
        <v>2475607</v>
      </c>
    </row>
    <row r="117" spans="1:11" ht="12.75">
      <c r="A117" s="179" t="s">
        <v>289</v>
      </c>
      <c r="B117" s="180"/>
      <c r="C117" s="180"/>
      <c r="D117" s="180"/>
      <c r="E117" s="180"/>
      <c r="F117" s="180"/>
      <c r="G117" s="180"/>
      <c r="H117" s="180"/>
      <c r="I117" s="181"/>
      <c r="J117" s="181"/>
      <c r="K117" s="182"/>
    </row>
    <row r="118" spans="1:11" ht="12.75">
      <c r="A118" s="183" t="s">
        <v>193</v>
      </c>
      <c r="B118" s="184"/>
      <c r="C118" s="184"/>
      <c r="D118" s="184"/>
      <c r="E118" s="184"/>
      <c r="F118" s="184"/>
      <c r="G118" s="184"/>
      <c r="H118" s="184"/>
      <c r="I118" s="185"/>
      <c r="J118" s="185"/>
      <c r="K118" s="186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190" t="s">
        <v>9</v>
      </c>
      <c r="B120" s="191"/>
      <c r="C120" s="191"/>
      <c r="D120" s="191"/>
      <c r="E120" s="191"/>
      <c r="F120" s="191"/>
      <c r="G120" s="191"/>
      <c r="H120" s="19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4" t="s">
        <v>102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2.7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08:H108"/>
    <mergeCell ref="A109:H109"/>
    <mergeCell ref="A110:H110"/>
    <mergeCell ref="A111:H111"/>
    <mergeCell ref="A112:H112"/>
    <mergeCell ref="A113:H113"/>
    <mergeCell ref="A120:H120"/>
    <mergeCell ref="A122:K122"/>
    <mergeCell ref="A114:H114"/>
    <mergeCell ref="A115:H115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4">
      <selection activeCell="K61" sqref="K61"/>
    </sheetView>
  </sheetViews>
  <sheetFormatPr defaultColWidth="9.140625" defaultRowHeight="12.75"/>
  <cols>
    <col min="11" max="11" width="9.421875" style="0" customWidth="1"/>
  </cols>
  <sheetData>
    <row r="1" spans="1:11" ht="12.75">
      <c r="A1" s="215" t="s">
        <v>160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344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345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1">
        <v>2</v>
      </c>
      <c r="J6" s="80">
        <v>3</v>
      </c>
      <c r="K6" s="80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204"/>
      <c r="I7" s="6">
        <v>111</v>
      </c>
      <c r="J7" s="20">
        <f>SUM(J8:J9)</f>
        <v>47566261</v>
      </c>
      <c r="K7" s="20">
        <f>SUM(K8:K9)</f>
        <v>45430493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27622138</v>
      </c>
      <c r="K8" s="13">
        <v>24737851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19944123</v>
      </c>
      <c r="K9" s="13">
        <v>20692642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44278691</v>
      </c>
      <c r="K10" s="12">
        <f>K11+K12+K16+K20+K21+K22+K25+K26</f>
        <v>87965495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/>
      <c r="K11" s="13"/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27983217</v>
      </c>
      <c r="K12" s="12">
        <f>SUM(K13:K15)</f>
        <v>23385166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2262810</v>
      </c>
      <c r="K13" s="13">
        <v>1662131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19150423</v>
      </c>
      <c r="K14" s="13">
        <v>17404539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6569984</v>
      </c>
      <c r="K15" s="13">
        <v>4318496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7505086</v>
      </c>
      <c r="K16" s="12">
        <f>SUM(K17:K19)</f>
        <v>6178684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4851544</v>
      </c>
      <c r="K17" s="13">
        <v>4010934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1626683</v>
      </c>
      <c r="K18" s="13">
        <v>1352505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1026859</v>
      </c>
      <c r="K19" s="13">
        <v>815245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2328426</v>
      </c>
      <c r="K20" s="13">
        <v>716755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4673556</v>
      </c>
      <c r="K21" s="13">
        <v>3929723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1597117</v>
      </c>
      <c r="K22" s="12">
        <f>SUM(K23:K24)</f>
        <v>53303435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/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1597117</v>
      </c>
      <c r="K24" s="13">
        <v>53303435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/>
      <c r="K25" s="13">
        <v>64798</v>
      </c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191289</v>
      </c>
      <c r="K26" s="13">
        <v>386934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7618029</v>
      </c>
      <c r="K27" s="12">
        <f>SUM(K28:K32)</f>
        <v>811023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>
        <v>868</v>
      </c>
      <c r="K28" s="13">
        <v>753159</v>
      </c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4440243</v>
      </c>
      <c r="K29" s="13">
        <v>57864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>
        <v>3176918</v>
      </c>
      <c r="K31" s="13"/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/>
      <c r="K32" s="13"/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608449</v>
      </c>
      <c r="K33" s="12">
        <f>SUM(K34:K37)</f>
        <v>861012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/>
      <c r="K34" s="13"/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600186</v>
      </c>
      <c r="K35" s="13">
        <v>861012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/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>
        <v>8263</v>
      </c>
      <c r="K37" s="13"/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55184290</v>
      </c>
      <c r="K42" s="12">
        <f>K7+K27+K38+K40</f>
        <v>46241516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44887140</v>
      </c>
      <c r="K43" s="12">
        <f>K10+K33+K39+K41</f>
        <v>88826507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10297150</v>
      </c>
      <c r="K44" s="12">
        <f>K42-K43</f>
        <v>-42584991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10297150</v>
      </c>
      <c r="K45" s="12">
        <f>IF(K42&gt;K43,K42-K43,0)</f>
        <v>0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0</v>
      </c>
      <c r="K46" s="12">
        <f>IF(K43&gt;K42,K43-K42,0)</f>
        <v>42584991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>
        <v>43540</v>
      </c>
      <c r="K47" s="13"/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10253610</v>
      </c>
      <c r="K48" s="12">
        <f>K44-K47</f>
        <v>-42584991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10253610</v>
      </c>
      <c r="K49" s="12">
        <f>IF(K48&gt;0,K48,0)</f>
        <v>0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0</v>
      </c>
      <c r="K50" s="18">
        <f>IF(K48&lt;0,-K48,0)</f>
        <v>42584991</v>
      </c>
    </row>
    <row r="51" spans="1:11" ht="12.75">
      <c r="A51" s="179" t="s">
        <v>120</v>
      </c>
      <c r="B51" s="180"/>
      <c r="C51" s="180"/>
      <c r="D51" s="180"/>
      <c r="E51" s="180"/>
      <c r="F51" s="180"/>
      <c r="G51" s="180"/>
      <c r="H51" s="180"/>
      <c r="I51" s="228"/>
      <c r="J51" s="228"/>
      <c r="K51" s="229"/>
    </row>
    <row r="52" spans="1:11" ht="12.75">
      <c r="A52" s="183" t="s">
        <v>194</v>
      </c>
      <c r="B52" s="184"/>
      <c r="C52" s="184"/>
      <c r="D52" s="184"/>
      <c r="E52" s="184"/>
      <c r="F52" s="184"/>
      <c r="G52" s="184"/>
      <c r="H52" s="184"/>
      <c r="I52" s="185"/>
      <c r="J52" s="185"/>
      <c r="K52" s="186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79" t="s">
        <v>197</v>
      </c>
      <c r="B55" s="180"/>
      <c r="C55" s="180"/>
      <c r="D55" s="180"/>
      <c r="E55" s="180"/>
      <c r="F55" s="180"/>
      <c r="G55" s="180"/>
      <c r="H55" s="180"/>
      <c r="I55" s="228"/>
      <c r="J55" s="228"/>
      <c r="K55" s="229"/>
    </row>
    <row r="56" spans="1:11" ht="12.75">
      <c r="A56" s="183" t="s">
        <v>212</v>
      </c>
      <c r="B56" s="184"/>
      <c r="C56" s="184"/>
      <c r="D56" s="184"/>
      <c r="E56" s="184"/>
      <c r="F56" s="184"/>
      <c r="G56" s="184"/>
      <c r="H56" s="204"/>
      <c r="I56" s="21">
        <v>157</v>
      </c>
      <c r="J56" s="11">
        <v>10253610</v>
      </c>
      <c r="K56" s="11">
        <v>-42584991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-934081</v>
      </c>
      <c r="K57" s="12">
        <f>SUM(K58:K64)</f>
        <v>-682039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>
        <v>-934081</v>
      </c>
      <c r="K59" s="13">
        <v>-740140</v>
      </c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>
        <v>58101</v>
      </c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>
        <v>-186816</v>
      </c>
      <c r="K65" s="13">
        <v>-136408</v>
      </c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-747265</v>
      </c>
      <c r="K66" s="12">
        <f>K57-K65</f>
        <v>-545631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9506345</v>
      </c>
      <c r="K67" s="18">
        <f>K56+K66</f>
        <v>-43130622</v>
      </c>
    </row>
    <row r="68" spans="1:11" ht="12.75">
      <c r="A68" s="179" t="s">
        <v>196</v>
      </c>
      <c r="B68" s="180"/>
      <c r="C68" s="180"/>
      <c r="D68" s="180"/>
      <c r="E68" s="180"/>
      <c r="F68" s="180"/>
      <c r="G68" s="180"/>
      <c r="H68" s="180"/>
      <c r="I68" s="228"/>
      <c r="J68" s="228"/>
      <c r="K68" s="229"/>
    </row>
    <row r="69" spans="1:11" ht="12.75">
      <c r="A69" s="183" t="s">
        <v>195</v>
      </c>
      <c r="B69" s="184"/>
      <c r="C69" s="184"/>
      <c r="D69" s="184"/>
      <c r="E69" s="184"/>
      <c r="F69" s="184"/>
      <c r="G69" s="184"/>
      <c r="H69" s="184"/>
      <c r="I69" s="185"/>
      <c r="J69" s="185"/>
      <c r="K69" s="186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110" zoomScaleSheetLayoutView="110" zoomScalePageLayoutView="0" workbookViewId="0" topLeftCell="A26">
      <selection activeCell="K53" sqref="K53"/>
    </sheetView>
  </sheetViews>
  <sheetFormatPr defaultColWidth="9.140625" defaultRowHeight="12.75"/>
  <cols>
    <col min="10" max="10" width="11.140625" style="0" bestFit="1" customWidth="1"/>
    <col min="11" max="11" width="9.421875" style="0" bestFit="1" customWidth="1"/>
  </cols>
  <sheetData>
    <row r="1" spans="1:11" ht="12.75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3"/>
      <c r="K1" s="217"/>
    </row>
    <row r="2" spans="1:11" ht="12.75">
      <c r="A2" s="245" t="s">
        <v>344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7" t="s">
        <v>346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10297150</v>
      </c>
      <c r="K8" s="13">
        <v>-42584991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2328426</v>
      </c>
      <c r="K9" s="13">
        <v>716755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>
        <v>67636687</v>
      </c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>
        <v>419604</v>
      </c>
      <c r="K12" s="13">
        <v>571426</v>
      </c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>
        <v>308258</v>
      </c>
      <c r="K13" s="13">
        <v>64494</v>
      </c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13353438</v>
      </c>
      <c r="K14" s="12">
        <f>SUM(K8:K13)</f>
        <v>26404371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>
        <v>37365931</v>
      </c>
      <c r="K15" s="13">
        <v>336806</v>
      </c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>
        <v>78692788</v>
      </c>
      <c r="K16" s="13"/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4934078</v>
      </c>
      <c r="K18" s="13">
        <v>11003804</v>
      </c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120992797</v>
      </c>
      <c r="K19" s="12">
        <f>SUM(K15:K18)</f>
        <v>11340610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0</v>
      </c>
      <c r="K20" s="12">
        <f>IF(K14&gt;K19,K14-K19,0)</f>
        <v>15063761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107639359</v>
      </c>
      <c r="K21" s="12">
        <f>IF(K19&gt;K14,K19-K14,0)</f>
        <v>0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>
        <v>11429405</v>
      </c>
      <c r="K23" s="13">
        <v>12125786</v>
      </c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>
        <v>100444900</v>
      </c>
      <c r="K24" s="13"/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111874305</v>
      </c>
      <c r="K28" s="12">
        <f>SUM(K23:K27)</f>
        <v>12125786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32385</v>
      </c>
      <c r="K29" s="13">
        <v>48894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>
        <v>16989686</v>
      </c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32385</v>
      </c>
      <c r="K32" s="12">
        <f>SUM(K29:K31)</f>
        <v>17038580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111841920</v>
      </c>
      <c r="K33" s="12">
        <f>IF(K28&gt;K32,K28-K32,0)</f>
        <v>0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0</v>
      </c>
      <c r="K34" s="12">
        <f>IF(K32&gt;K28,K32-K28,0)</f>
        <v>4912794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3"/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>
        <v>1868316</v>
      </c>
      <c r="K38" s="13">
        <v>58009</v>
      </c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1868316</v>
      </c>
      <c r="K39" s="12">
        <f>SUM(K36:K38)</f>
        <v>58009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1007097</v>
      </c>
      <c r="K40" s="13">
        <v>384759</v>
      </c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>
        <v>1459808</v>
      </c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>
        <v>4151250</v>
      </c>
      <c r="K44" s="13">
        <v>9688916</v>
      </c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5158347</v>
      </c>
      <c r="K45" s="12">
        <f>SUM(K40:K44)</f>
        <v>11533483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3290031</v>
      </c>
      <c r="K47" s="12">
        <f>IF(K45&gt;K39,K45-K39,0)</f>
        <v>11475474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912530</v>
      </c>
      <c r="K48" s="12">
        <f>IF(K20-K21+K33-K34+K46-K47&gt;0,K20-K21+K33-K34+K46-K47,0)</f>
        <v>0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1324507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703108</v>
      </c>
      <c r="K50" s="13">
        <v>1615638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>
        <v>912530</v>
      </c>
      <c r="K51" s="13"/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/>
      <c r="K52" s="13">
        <v>1324507</v>
      </c>
    </row>
    <row r="53" spans="1:11" ht="12.75">
      <c r="A53" s="190" t="s">
        <v>184</v>
      </c>
      <c r="B53" s="191"/>
      <c r="C53" s="191"/>
      <c r="D53" s="191"/>
      <c r="E53" s="191"/>
      <c r="F53" s="191"/>
      <c r="G53" s="191"/>
      <c r="H53" s="191"/>
      <c r="I53" s="7">
        <v>44</v>
      </c>
      <c r="J53" s="10">
        <f>J50+J51-J52</f>
        <v>1615638</v>
      </c>
      <c r="K53" s="18">
        <f>K50+K51-K52</f>
        <v>291131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33:H33"/>
    <mergeCell ref="A34:H34"/>
    <mergeCell ref="A35:K35"/>
    <mergeCell ref="A36:H36"/>
    <mergeCell ref="A29:H29"/>
    <mergeCell ref="A30:H30"/>
    <mergeCell ref="A31:H31"/>
    <mergeCell ref="A32:H32"/>
    <mergeCell ref="A37:H37"/>
    <mergeCell ref="A38:H38"/>
    <mergeCell ref="A39:H39"/>
    <mergeCell ref="A40:H40"/>
    <mergeCell ref="A41:H41"/>
    <mergeCell ref="A42:H42"/>
    <mergeCell ref="A45:H45"/>
    <mergeCell ref="A46:H46"/>
    <mergeCell ref="A43:H43"/>
    <mergeCell ref="A44:H44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1" t="s">
        <v>205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37:H37"/>
    <mergeCell ref="A38:H38"/>
    <mergeCell ref="A39:H39"/>
    <mergeCell ref="A40:H40"/>
    <mergeCell ref="A33:H33"/>
    <mergeCell ref="A34:H34"/>
    <mergeCell ref="A35:H35"/>
    <mergeCell ref="A36:K36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  <mergeCell ref="A47:H47"/>
    <mergeCell ref="A48:H4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21" sqref="K21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.75">
      <c r="A2" s="95"/>
      <c r="B2" s="96"/>
      <c r="C2" s="259" t="s">
        <v>293</v>
      </c>
      <c r="D2" s="259"/>
      <c r="E2" s="100">
        <v>41275</v>
      </c>
      <c r="F2" s="99" t="s">
        <v>258</v>
      </c>
      <c r="G2" s="260">
        <v>41639</v>
      </c>
      <c r="H2" s="261"/>
      <c r="I2" s="96"/>
      <c r="J2" s="96"/>
      <c r="K2" s="96"/>
      <c r="L2" s="101"/>
    </row>
    <row r="3" spans="1:11" ht="24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110466000</v>
      </c>
      <c r="K5" s="107">
        <v>110466000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/>
      <c r="K6" s="108"/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/>
      <c r="K7" s="108"/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-31692165</v>
      </c>
      <c r="K8" s="108">
        <v>-21438555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10253610</v>
      </c>
      <c r="K9" s="108">
        <v>-42584991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>
        <v>71317510</v>
      </c>
      <c r="K10" s="108">
        <v>70635471</v>
      </c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/>
      <c r="K12" s="108"/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160344955</v>
      </c>
      <c r="K14" s="109">
        <f>SUM(K5:K13)</f>
        <v>117077925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/>
      <c r="K15" s="108"/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/>
      <c r="K16" s="108"/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/>
      <c r="K17" s="108"/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/>
      <c r="K18" s="108"/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/>
      <c r="K19" s="108"/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>
        <v>9319529</v>
      </c>
      <c r="K20" s="108">
        <v>-43267030</v>
      </c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f>SUM(J15:J20)</f>
        <v>9319529</v>
      </c>
      <c r="K21" s="110">
        <f>SUM(K15:K20)</f>
        <v>-43267030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4" t="s">
        <v>313</v>
      </c>
      <c r="B23" s="265"/>
      <c r="C23" s="265"/>
      <c r="D23" s="265"/>
      <c r="E23" s="265"/>
      <c r="F23" s="265"/>
      <c r="G23" s="265"/>
      <c r="H23" s="265"/>
      <c r="I23" s="111">
        <v>18</v>
      </c>
      <c r="J23" s="107"/>
      <c r="K23" s="107"/>
    </row>
    <row r="24" spans="1:11" ht="23.25" customHeight="1">
      <c r="A24" s="266" t="s">
        <v>314</v>
      </c>
      <c r="B24" s="267"/>
      <c r="C24" s="267"/>
      <c r="D24" s="267"/>
      <c r="E24" s="267"/>
      <c r="F24" s="267"/>
      <c r="G24" s="267"/>
      <c r="H24" s="267"/>
      <c r="I24" s="112">
        <v>19</v>
      </c>
      <c r="J24" s="110"/>
      <c r="K24" s="110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Zdenka</cp:lastModifiedBy>
  <cp:lastPrinted>2014-04-07T06:21:39Z</cp:lastPrinted>
  <dcterms:created xsi:type="dcterms:W3CDTF">2008-10-17T11:51:54Z</dcterms:created>
  <dcterms:modified xsi:type="dcterms:W3CDTF">2014-04-25T05:25:13Z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