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<sst xmlns="http://schemas.openxmlformats.org/spreadsheetml/2006/main" count="408" uniqueCount="353">
  <si>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</si>
  <si>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</si>
  <si>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</si>
  <si>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</si>
  <si>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</si>
  <si>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</si>
  <si>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</si>
  <si>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</si>
  <si>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</si>
  <si>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</si>
  <si>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</si>
  <si>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</si>
  <si>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</si>
  <si>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</si>
  <si>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</si>
  <si>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</si>
  <si>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</si>
  <si>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</si>
  <si>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</si>
  <si>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</si>
  <si>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</si>
  <si>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</si>
  <si>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</si>
  <si>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</si>
  <si>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</si>
  <si>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</si>
  <si>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</si>
  <si>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</si>
  <si>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</si>
  <si>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</si>
  <si>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</si>
  <si>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</si>
  <si>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</si>
  <si>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</si>
  <si>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</si>
  <si>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</si>
  <si>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</si>
  <si>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</si>
  <si>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</si>
  <si>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</si>
  <si>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</si>
  <si>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</si>
  <si>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</si>
  <si>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</si>
  <si>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</si>
  <si>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</si>
  <si>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</si>
  <si>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</si>
  <si>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</si>
  <si>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</si>
  <si>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</si>
  <si>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</si>
  <si>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</si>
  <si>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</si>
  <si>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</si>
  <si>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</si>
  <si>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</si>
  <si>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</si>
  <si>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</si>
  <si>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</si>
  <si>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</si>
  <si>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</si>
  <si>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</si>
  <si>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</si>
  <si>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</si>
  <si>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</si>
  <si>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</si>
  <si>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</si>
  <si>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</si>
  <si>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</si>
  <si>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</si>
  <si>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</si>
  <si>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</si>
  <si>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</si>
  <si>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</si>
  <si>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</si>
  <si>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</si>
  <si>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</si>
  <si>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</si>
  <si>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</si>
  <si>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</si>
  <si>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</si>
  <si>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</si>
  <si>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</si>
  <si>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</si>
  <si>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</si>
  <si>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</si>
  <si>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</si>
  <si>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</si>
  <si>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</si>
  <si>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</si>
  <si>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</si>
  <si>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</si>
  <si>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</si>
  <si>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</si>
  <si>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</si>
  <si>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</si>
  <si>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</si>
  <si>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</si>
  <si>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</si>
  <si>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</si>
  <si>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</si>
  <si>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</si>
  <si>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</si>
  <si>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</si>
  <si>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</si>
  <si>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</si>
  <si>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</si>
  <si>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</si>
  <si>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</si>
  <si>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</si>
  <si>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</si>
  <si>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</si>
  <si>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</si>
  <si>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</si>
  <si>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</si>
  <si>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</si>
  <si>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</si>
  <si>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</si>
  <si>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</si>
  <si>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</si>
  <si>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</si>
  <si>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</si>
  <si>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</si>
  <si>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</si>
  <si>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</si>
  <si>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</si>
  <si>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</si>
  <si>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</si>
  <si>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</si>
  <si>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</si>
  <si>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</si>
  <si>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</si>
  <si>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</si>
  <si>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</si>
  <si>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</si>
  <si>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</si>
  <si>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</si>
  <si>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</si>
  <si>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</si>
  <si>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</si>
  <si>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</si>
  <si>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</si>
  <si>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</si>
  <si>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</si>
  <si>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</si>
  <si>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</si>
  <si>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</si>
  <si>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</si>
  <si>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</si>
  <si>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</si>
  <si>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</si>
  <si>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</si>
  <si>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</si>
  <si>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</si>
  <si>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</si>
  <si>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</si>
  <si>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</si>
  <si>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</si>
  <si>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</si>
  <si>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</si>
  <si>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</si>
  <si>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</si>
  <si>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</si>
  <si>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</si>
  <si>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</si>
  <si>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</si>
  <si>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</si>
  <si>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</si>
  <si>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</si>
  <si>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</si>
  <si>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</si>
  <si>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</si>
  <si>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</si>
  <si>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</si>
  <si>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</si>
  <si>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</si>
  <si>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</si>
  <si>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</si>
  <si>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</si>
  <si>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</si>
  <si>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</si>
  <si>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</si>
  <si>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</si>
  <si>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</si>
  <si>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</si>
  <si>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</si>
  <si>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</si>
  <si>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</si>
  <si>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</si>
  <si>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</si>
  <si>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</si>
  <si>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</si>
  <si>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</si>
  <si>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</si>
  <si>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</si>
  <si>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</si>
  <si>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</si>
  <si>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</si>
  <si>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</si>
  <si>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</si>
  <si>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</si>
  <si>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</si>
  <si>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</si>
  <si>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</si>
  <si>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</si>
  <si>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</si>
  <si>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</si>
  <si>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</si>
  <si>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</si>
  <si>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</si>
  <si>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</si>
  <si>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</si>
  <si>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</si>
  <si>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</si>
  <si>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</si>
  <si>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</si>
  <si>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</si>
  <si>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</si>
  <si>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</si>
  <si>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</si>
  <si>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</si>
  <si>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</si>
  <si>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</si>
  <si>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</si>
  <si>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</si>
  <si>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</si>
  <si>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</si>
  <si>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</si>
  <si>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</si>
  <si>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</si>
  <si>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</si>
  <si>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</si>
  <si>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</si>
  <si>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</si>
  <si>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</si>
  <si>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</si>
  <si>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</si>
  <si>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</si>
  <si>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</si>
  <si>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</si>
  <si>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</si>
  <si>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</si>
  <si>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</si>
  <si>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</si>
  <si>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</si>
  <si>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</si>
  <si>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</si>
  <si>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</si>
  <si>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</si>
  <si>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</si>
  <si>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</si>
  <si>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</si>
  <si>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</si>
  <si>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</si>
  <si>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</si>
  <si>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</si>
  <si>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</si>
  <si>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</si>
  <si>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</si>
  <si>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</si>
  <si>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</si>
  <si>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</si>
  <si>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</si>
  <si>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</si>
  <si>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</si>
  <si>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</si>
  <si>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</si>
  <si>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</si>
  <si>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</si>
  <si>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</si>
  <si>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</si>
  <si>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</si>
  <si>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</si>
  <si>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</si>
  <si>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</si>
  <si>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</si>
  <si>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</si>
  <si>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</si>
  <si>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</si>
  <si>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</si>
  <si>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</si>
  <si>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</si>
  <si>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</si>
  <si>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</si>
  <si>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</si>
  <si>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</si>
  <si>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</si>
  <si>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</si>
  <si>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</si>
  <si>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</si>
  <si>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</si>
  <si>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</si>
  <si>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</si>
  <si>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</si>
  <si>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</si>
  <si>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</si>
  <si>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</si>
  <si>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</si>
  <si>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</si>
  <si>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</si>
  <si>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</si>
  <si>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</si>
  <si>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</si>
  <si>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</si>
  <si>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</si>
  <si>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</si>
  <si>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</si>
  <si>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</si>
  <si>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</si>
  <si>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</si>
  <si>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</si>
  <si>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</si>
  <si>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</si>
  <si>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</si>
  <si>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</si>
  <si>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</si>
  <si>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</si>
  <si>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</si>
  <si>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</si>
  <si>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</si>
  <si>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</si>
  <si>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</si>
  <si>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31.12.2012.</t>
  </si>
  <si>
    <t>03203077</t>
  </si>
  <si>
    <t>07538718933</t>
  </si>
  <si>
    <t>.</t>
  </si>
  <si>
    <t>ISTRA d.d. PULA</t>
  </si>
  <si>
    <t>PULA</t>
  </si>
  <si>
    <t xml:space="preserve">NARODNI TRG 10 </t>
  </si>
  <si>
    <t>istra@istra-trgovina.hr</t>
  </si>
  <si>
    <t>www.istra-trgovina.hr</t>
  </si>
  <si>
    <t>ISTARSKA</t>
  </si>
  <si>
    <t>NE</t>
  </si>
  <si>
    <t>4690</t>
  </si>
  <si>
    <t>BILIĆ NATALIJA</t>
  </si>
  <si>
    <t>052535-101</t>
  </si>
  <si>
    <t>052535-125</t>
  </si>
  <si>
    <t>natalija.bilic@istra-trgovina.hr</t>
  </si>
  <si>
    <t>VENCL ZORAN</t>
  </si>
  <si>
    <t>ISTRA d.d PULA</t>
  </si>
  <si>
    <t>stanje na dan 31.12.2012.</t>
  </si>
  <si>
    <t>Obveznik: __ISTRA d.d. PULA___________________________________________________________</t>
  </si>
  <si>
    <t>u razdoblju 01.01.2012. do 31.12.2012.</t>
  </si>
  <si>
    <t>01.01.2012.</t>
  </si>
  <si>
    <t>Financijski izvještaji Istre d.d. sastavljani su sukladno Međunarodnim standardima</t>
  </si>
  <si>
    <t>finansijskog izvješćivanja.</t>
  </si>
  <si>
    <t>Poslovanje u periodu od 01.01.-31.12.2012. godine bilježi pad prihoda od prodaje trgovačke robe od 36%,</t>
  </si>
  <si>
    <t xml:space="preserve">dok su ukupni prihodi veći za 2,4%, što je rezultat prodaje dijela dugotrajne imovine. </t>
  </si>
  <si>
    <t>U promatranom razdoblju nije bilo promjena računovodstvenih politika</t>
  </si>
  <si>
    <t>040016469</t>
  </si>
  <si>
    <t xml:space="preserve">Kratkoročne obveze bilježe smanjenje u postotku od 36,6%,  a ostvarena dobit  iznosi </t>
  </si>
  <si>
    <t>10.499.782 kn.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</si>
</sst>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2" applyFont="1" applyAlignment="1">
      <alignment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Font="1" applyAlignment="1">
      <alignment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natalija.bilic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F8" sqref="F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7" t="s">
        <v>248</v>
      </c>
      <c r="B1" s="178"/>
      <c r="C1" s="17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3" t="s">
        <v>249</v>
      </c>
      <c r="B2" s="184"/>
      <c r="C2" s="184"/>
      <c r="D2" s="185"/>
      <c r="E2" s="120" t="s">
        <v>322</v>
      </c>
      <c r="F2" s="12"/>
      <c r="G2" s="13" t="s">
        <v>250</v>
      </c>
      <c r="H2" s="120" t="s">
        <v>323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6" t="s">
        <v>316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9" t="s">
        <v>251</v>
      </c>
      <c r="B6" s="160"/>
      <c r="C6" s="172" t="s">
        <v>324</v>
      </c>
      <c r="D6" s="17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9" t="s">
        <v>252</v>
      </c>
      <c r="B8" s="190"/>
      <c r="C8" s="172" t="s">
        <v>350</v>
      </c>
      <c r="D8" s="17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4" t="s">
        <v>253</v>
      </c>
      <c r="B10" s="181"/>
      <c r="C10" s="172" t="s">
        <v>325</v>
      </c>
      <c r="D10" s="17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9" t="s">
        <v>326</v>
      </c>
      <c r="B12" s="160"/>
      <c r="C12" s="174" t="s">
        <v>327</v>
      </c>
      <c r="D12" s="134"/>
      <c r="E12" s="134"/>
      <c r="F12" s="134"/>
      <c r="G12" s="134"/>
      <c r="H12" s="134"/>
      <c r="I12" s="16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9" t="s">
        <v>254</v>
      </c>
      <c r="B14" s="160"/>
      <c r="C14" s="179">
        <v>52100</v>
      </c>
      <c r="D14" s="180"/>
      <c r="E14" s="16"/>
      <c r="F14" s="174" t="s">
        <v>328</v>
      </c>
      <c r="G14" s="134"/>
      <c r="H14" s="134"/>
      <c r="I14" s="162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9" t="s">
        <v>255</v>
      </c>
      <c r="B16" s="160"/>
      <c r="C16" s="174" t="s">
        <v>329</v>
      </c>
      <c r="D16" s="134"/>
      <c r="E16" s="134"/>
      <c r="F16" s="134"/>
      <c r="G16" s="134"/>
      <c r="H16" s="134"/>
      <c r="I16" s="16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9" t="s">
        <v>256</v>
      </c>
      <c r="B18" s="160"/>
      <c r="C18" s="130" t="s">
        <v>330</v>
      </c>
      <c r="D18" s="131"/>
      <c r="E18" s="131"/>
      <c r="F18" s="131"/>
      <c r="G18" s="131"/>
      <c r="H18" s="131"/>
      <c r="I18" s="13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9" t="s">
        <v>257</v>
      </c>
      <c r="B20" s="160"/>
      <c r="C20" s="130" t="s">
        <v>331</v>
      </c>
      <c r="D20" s="131"/>
      <c r="E20" s="131"/>
      <c r="F20" s="131"/>
      <c r="G20" s="131"/>
      <c r="H20" s="131"/>
      <c r="I20" s="13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9" t="s">
        <v>258</v>
      </c>
      <c r="B22" s="160"/>
      <c r="C22" s="121">
        <v>359</v>
      </c>
      <c r="D22" s="174" t="s">
        <v>328</v>
      </c>
      <c r="E22" s="138"/>
      <c r="F22" s="139"/>
      <c r="G22" s="159"/>
      <c r="H22" s="13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9" t="s">
        <v>259</v>
      </c>
      <c r="B24" s="160"/>
      <c r="C24" s="121">
        <v>18</v>
      </c>
      <c r="D24" s="174" t="s">
        <v>332</v>
      </c>
      <c r="E24" s="138"/>
      <c r="F24" s="138"/>
      <c r="G24" s="139"/>
      <c r="H24" s="51" t="s">
        <v>260</v>
      </c>
      <c r="I24" s="122">
        <v>109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59" t="s">
        <v>261</v>
      </c>
      <c r="B26" s="160"/>
      <c r="C26" s="123" t="s">
        <v>333</v>
      </c>
      <c r="D26" s="25"/>
      <c r="E26" s="33"/>
      <c r="F26" s="24"/>
      <c r="G26" s="129" t="s">
        <v>262</v>
      </c>
      <c r="H26" s="160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1" t="s">
        <v>263</v>
      </c>
      <c r="B28" s="142"/>
      <c r="C28" s="143"/>
      <c r="D28" s="143"/>
      <c r="E28" s="140" t="s">
        <v>264</v>
      </c>
      <c r="F28" s="135"/>
      <c r="G28" s="135"/>
      <c r="H28" s="136" t="s">
        <v>265</v>
      </c>
      <c r="I28" s="137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9"/>
      <c r="B30" s="175"/>
      <c r="C30" s="175"/>
      <c r="D30" s="176"/>
      <c r="E30" s="149"/>
      <c r="F30" s="175"/>
      <c r="G30" s="175"/>
      <c r="H30" s="172"/>
      <c r="I30" s="173"/>
      <c r="J30" s="10"/>
      <c r="K30" s="10"/>
      <c r="L30" s="10"/>
    </row>
    <row r="31" spans="1:12" ht="12.75">
      <c r="A31" s="94"/>
      <c r="B31" s="22"/>
      <c r="C31" s="21"/>
      <c r="D31" s="150"/>
      <c r="E31" s="150"/>
      <c r="F31" s="150"/>
      <c r="G31" s="151"/>
      <c r="H31" s="16"/>
      <c r="I31" s="101"/>
      <c r="J31" s="10"/>
      <c r="K31" s="10"/>
      <c r="L31" s="10"/>
    </row>
    <row r="32" spans="1:12" ht="12.75">
      <c r="A32" s="149"/>
      <c r="B32" s="175"/>
      <c r="C32" s="175"/>
      <c r="D32" s="176"/>
      <c r="E32" s="149"/>
      <c r="F32" s="175"/>
      <c r="G32" s="175"/>
      <c r="H32" s="172"/>
      <c r="I32" s="17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9"/>
      <c r="B34" s="175"/>
      <c r="C34" s="175"/>
      <c r="D34" s="176"/>
      <c r="E34" s="149"/>
      <c r="F34" s="175"/>
      <c r="G34" s="175"/>
      <c r="H34" s="172"/>
      <c r="I34" s="17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9"/>
      <c r="B36" s="175"/>
      <c r="C36" s="175"/>
      <c r="D36" s="176"/>
      <c r="E36" s="149"/>
      <c r="F36" s="175"/>
      <c r="G36" s="175"/>
      <c r="H36" s="172"/>
      <c r="I36" s="173"/>
      <c r="J36" s="10"/>
      <c r="K36" s="10"/>
      <c r="L36" s="10"/>
    </row>
    <row r="37" spans="1:12" ht="12.75">
      <c r="A37" s="103"/>
      <c r="B37" s="30"/>
      <c r="C37" s="144"/>
      <c r="D37" s="145"/>
      <c r="E37" s="16"/>
      <c r="F37" s="144"/>
      <c r="G37" s="145"/>
      <c r="H37" s="16"/>
      <c r="I37" s="95"/>
      <c r="J37" s="10"/>
      <c r="K37" s="10"/>
      <c r="L37" s="10"/>
    </row>
    <row r="38" spans="1:12" ht="12.75">
      <c r="A38" s="149"/>
      <c r="B38" s="175"/>
      <c r="C38" s="175"/>
      <c r="D38" s="176"/>
      <c r="E38" s="149"/>
      <c r="F38" s="175"/>
      <c r="G38" s="175"/>
      <c r="H38" s="172"/>
      <c r="I38" s="17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9"/>
      <c r="B40" s="175"/>
      <c r="C40" s="175"/>
      <c r="D40" s="176"/>
      <c r="E40" s="149"/>
      <c r="F40" s="175"/>
      <c r="G40" s="175"/>
      <c r="H40" s="172"/>
      <c r="I40" s="17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4" t="s">
        <v>266</v>
      </c>
      <c r="B44" s="155"/>
      <c r="C44" s="172"/>
      <c r="D44" s="173"/>
      <c r="E44" s="26"/>
      <c r="F44" s="174"/>
      <c r="G44" s="175"/>
      <c r="H44" s="175"/>
      <c r="I44" s="176"/>
      <c r="J44" s="10"/>
      <c r="K44" s="10"/>
      <c r="L44" s="10"/>
    </row>
    <row r="45" spans="1:12" ht="12.75">
      <c r="A45" s="103"/>
      <c r="B45" s="30"/>
      <c r="C45" s="144"/>
      <c r="D45" s="145"/>
      <c r="E45" s="16"/>
      <c r="F45" s="144"/>
      <c r="G45" s="146"/>
      <c r="H45" s="35"/>
      <c r="I45" s="107"/>
      <c r="J45" s="10"/>
      <c r="K45" s="10"/>
      <c r="L45" s="10"/>
    </row>
    <row r="46" spans="1:12" ht="12.75">
      <c r="A46" s="154" t="s">
        <v>267</v>
      </c>
      <c r="B46" s="155"/>
      <c r="C46" s="174" t="s">
        <v>335</v>
      </c>
      <c r="D46" s="147"/>
      <c r="E46" s="147"/>
      <c r="F46" s="147"/>
      <c r="G46" s="147"/>
      <c r="H46" s="147"/>
      <c r="I46" s="148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4" t="s">
        <v>269</v>
      </c>
      <c r="B48" s="155"/>
      <c r="C48" s="161" t="s">
        <v>336</v>
      </c>
      <c r="D48" s="157"/>
      <c r="E48" s="158"/>
      <c r="F48" s="16"/>
      <c r="G48" s="51" t="s">
        <v>270</v>
      </c>
      <c r="H48" s="161" t="s">
        <v>337</v>
      </c>
      <c r="I48" s="15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4" t="s">
        <v>256</v>
      </c>
      <c r="B50" s="155"/>
      <c r="C50" s="156" t="s">
        <v>338</v>
      </c>
      <c r="D50" s="157"/>
      <c r="E50" s="157"/>
      <c r="F50" s="157"/>
      <c r="G50" s="157"/>
      <c r="H50" s="157"/>
      <c r="I50" s="15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9" t="s">
        <v>271</v>
      </c>
      <c r="B52" s="160"/>
      <c r="C52" s="161" t="s">
        <v>339</v>
      </c>
      <c r="D52" s="157"/>
      <c r="E52" s="157"/>
      <c r="F52" s="157"/>
      <c r="G52" s="157"/>
      <c r="H52" s="157"/>
      <c r="I52" s="162"/>
      <c r="J52" s="10"/>
      <c r="K52" s="10"/>
      <c r="L52" s="10"/>
    </row>
    <row r="53" spans="1:12" ht="12.75">
      <c r="A53" s="108"/>
      <c r="B53" s="20"/>
      <c r="C53" s="168" t="s">
        <v>272</v>
      </c>
      <c r="D53" s="168"/>
      <c r="E53" s="168"/>
      <c r="F53" s="168"/>
      <c r="G53" s="168"/>
      <c r="H53" s="16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3" t="s">
        <v>273</v>
      </c>
      <c r="C55" s="164"/>
      <c r="D55" s="164"/>
      <c r="E55" s="16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5" t="s">
        <v>305</v>
      </c>
      <c r="C56" s="166"/>
      <c r="D56" s="166"/>
      <c r="E56" s="166"/>
      <c r="F56" s="166"/>
      <c r="G56" s="166"/>
      <c r="H56" s="166"/>
      <c r="I56" s="167"/>
      <c r="J56" s="10"/>
      <c r="K56" s="10"/>
      <c r="L56" s="10"/>
    </row>
    <row r="57" spans="1:12" ht="12.75">
      <c r="A57" s="108"/>
      <c r="B57" s="165" t="s">
        <v>306</v>
      </c>
      <c r="C57" s="166"/>
      <c r="D57" s="166"/>
      <c r="E57" s="166"/>
      <c r="F57" s="166"/>
      <c r="G57" s="166"/>
      <c r="H57" s="166"/>
      <c r="I57" s="110"/>
      <c r="J57" s="10"/>
      <c r="K57" s="10"/>
      <c r="L57" s="10"/>
    </row>
    <row r="58" spans="1:12" ht="12.75">
      <c r="A58" s="108"/>
      <c r="B58" s="165" t="s">
        <v>307</v>
      </c>
      <c r="C58" s="166"/>
      <c r="D58" s="166"/>
      <c r="E58" s="166"/>
      <c r="F58" s="166"/>
      <c r="G58" s="166"/>
      <c r="H58" s="166"/>
      <c r="I58" s="167"/>
      <c r="J58" s="10"/>
      <c r="K58" s="10"/>
      <c r="L58" s="10"/>
    </row>
    <row r="59" spans="1:12" ht="12.75">
      <c r="A59" s="108"/>
      <c r="B59" s="165" t="s">
        <v>308</v>
      </c>
      <c r="C59" s="166"/>
      <c r="D59" s="166"/>
      <c r="E59" s="166"/>
      <c r="F59" s="166"/>
      <c r="G59" s="166"/>
      <c r="H59" s="166"/>
      <c r="I59" s="16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69" t="s">
        <v>276</v>
      </c>
      <c r="H62" s="170"/>
      <c r="I62" s="17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2"/>
      <c r="H63" s="15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natalija.bilic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8">
      <selection activeCell="K60" sqref="K60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7109375" style="52" customWidth="1"/>
    <col min="12" max="16384" width="9.140625" style="52" customWidth="1"/>
  </cols>
  <sheetData>
    <row r="1" spans="1:11" ht="12.75" customHeight="1">
      <c r="A1" s="191" t="s">
        <v>153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 customHeight="1">
      <c r="A2" s="192" t="s">
        <v>341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>
      <c r="A3" s="193" t="s">
        <v>340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22.5">
      <c r="A4" s="196" t="s">
        <v>59</v>
      </c>
      <c r="B4" s="197"/>
      <c r="C4" s="197"/>
      <c r="D4" s="197"/>
      <c r="E4" s="197"/>
      <c r="F4" s="197"/>
      <c r="G4" s="197"/>
      <c r="H4" s="198"/>
      <c r="I4" s="58" t="s">
        <v>277</v>
      </c>
      <c r="J4" s="59" t="s">
        <v>318</v>
      </c>
      <c r="K4" s="60" t="s">
        <v>319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7">
        <v>2</v>
      </c>
      <c r="J5" s="56">
        <v>3</v>
      </c>
      <c r="K5" s="56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236327276</v>
      </c>
      <c r="K8" s="53">
        <f>K9+K16+K26+K35+K39</f>
        <v>125954489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4698822</v>
      </c>
      <c r="K9" s="53">
        <f>SUM(K10:K15)</f>
        <v>252539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4698822</v>
      </c>
      <c r="K11" s="7">
        <v>252539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/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95422601</v>
      </c>
      <c r="K16" s="53">
        <f>SUM(K17:K25)</f>
        <v>89983920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5795419</v>
      </c>
      <c r="K17" s="7">
        <v>4902099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87176652</v>
      </c>
      <c r="K18" s="7">
        <v>84689540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725935</v>
      </c>
      <c r="K19" s="7">
        <v>294147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1696845</v>
      </c>
      <c r="K20" s="7">
        <v>70384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/>
      <c r="K22" s="7"/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27750</v>
      </c>
      <c r="K23" s="7">
        <v>27750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/>
      <c r="K24" s="7"/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128743449</v>
      </c>
      <c r="K26" s="53">
        <f>SUM(K27:K34)</f>
        <v>28298549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128728900</v>
      </c>
      <c r="K27" s="7">
        <v>28284000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12899</v>
      </c>
      <c r="K29" s="7">
        <v>12899</v>
      </c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/>
      <c r="K32" s="7"/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>
        <v>1650</v>
      </c>
      <c r="K33" s="7">
        <v>1650</v>
      </c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7462404</v>
      </c>
      <c r="K35" s="53">
        <f>SUM(K36:K38)</f>
        <v>7419481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>
        <v>6975500</v>
      </c>
      <c r="K36" s="7">
        <v>6975500</v>
      </c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486904</v>
      </c>
      <c r="K37" s="7">
        <v>443981</v>
      </c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/>
      <c r="K38" s="7"/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22818906</v>
      </c>
      <c r="K40" s="53">
        <f>K41+K49+K56+K64</f>
        <v>104627583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7463247</v>
      </c>
      <c r="K41" s="53">
        <f>SUM(K42:K48)</f>
        <v>7132735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/>
      <c r="K42" s="7"/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/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/>
      <c r="K44" s="7"/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7406768</v>
      </c>
      <c r="K45" s="7">
        <v>7090461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56479</v>
      </c>
      <c r="K46" s="7">
        <v>42274</v>
      </c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10971960</v>
      </c>
      <c r="K49" s="53">
        <f>SUM(K50:K55)</f>
        <v>89915942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2203868</v>
      </c>
      <c r="K50" s="7">
        <v>1944326</v>
      </c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8618329</v>
      </c>
      <c r="K51" s="7">
        <v>6821227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57593</v>
      </c>
      <c r="K53" s="7">
        <v>36183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92170</v>
      </c>
      <c r="K54" s="7">
        <v>83935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/>
      <c r="K55" s="7">
        <v>81030271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3680591</v>
      </c>
      <c r="K56" s="53">
        <f>SUM(K57:K63)</f>
        <v>5963525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2561362</v>
      </c>
      <c r="K58" s="7">
        <v>5852302</v>
      </c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1100602</v>
      </c>
      <c r="K62" s="7">
        <v>100186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18627</v>
      </c>
      <c r="K63" s="7">
        <v>11037</v>
      </c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703108</v>
      </c>
      <c r="K64" s="7">
        <v>1615381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269857</v>
      </c>
      <c r="K65" s="7">
        <v>4523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259416039</v>
      </c>
      <c r="K66" s="53">
        <f>K7+K8+K40+K65</f>
        <v>230586595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>
        <v>3061129</v>
      </c>
      <c r="K67" s="8">
        <v>2920379</v>
      </c>
    </row>
    <row r="68" spans="1:11" ht="12.75">
      <c r="A68" s="215" t="s">
        <v>58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54">
        <f>J70+J71+J72+J78+J79+J82+J85</f>
        <v>151025425</v>
      </c>
      <c r="K69" s="54">
        <f>K70+K71+K72+K78+K79+K82+K85</f>
        <v>160591127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110466000</v>
      </c>
      <c r="K70" s="7">
        <v>110466000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/>
      <c r="K71" s="7"/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/>
      <c r="K73" s="7"/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/>
      <c r="K74" s="7"/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/>
      <c r="K77" s="7"/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72251590</v>
      </c>
      <c r="K78" s="7">
        <v>71317510</v>
      </c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-23880532</v>
      </c>
      <c r="K79" s="53">
        <f>K80-K81</f>
        <v>-31692165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/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23880532</v>
      </c>
      <c r="K81" s="7">
        <v>31692165</v>
      </c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-7811633</v>
      </c>
      <c r="K82" s="53">
        <f>K83-K84</f>
        <v>10499782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>
        <v>10499782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7811633</v>
      </c>
      <c r="K84" s="7"/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1195700</v>
      </c>
      <c r="K86" s="53">
        <f>SUM(K87:K89)</f>
        <v>1195700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1195700</v>
      </c>
      <c r="K87" s="7">
        <v>1195700</v>
      </c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3259025</v>
      </c>
      <c r="K90" s="53">
        <f>SUM(K91:K99)</f>
        <v>2903699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3259025</v>
      </c>
      <c r="K93" s="7">
        <v>2903699</v>
      </c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103935889</v>
      </c>
      <c r="K100" s="53">
        <f>SUM(K101:K112)</f>
        <v>65896069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54675201</v>
      </c>
      <c r="K101" s="7">
        <v>43887229</v>
      </c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/>
      <c r="K102" s="7"/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1100093</v>
      </c>
      <c r="K103" s="7">
        <v>448322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117265</v>
      </c>
      <c r="K104" s="7">
        <v>197446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13611651</v>
      </c>
      <c r="K105" s="7">
        <v>15978476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>
        <v>2919616</v>
      </c>
      <c r="K106" s="7">
        <v>1459808</v>
      </c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824202</v>
      </c>
      <c r="K108" s="7">
        <v>537278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655294</v>
      </c>
      <c r="K109" s="7">
        <v>346235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30032567</v>
      </c>
      <c r="K112" s="7">
        <v>3041275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/>
      <c r="K113" s="7"/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259416039</v>
      </c>
      <c r="K114" s="53">
        <f>K69+K86+K90+K100+K113</f>
        <v>230586595</v>
      </c>
    </row>
    <row r="115" spans="1:11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>
        <v>3061129</v>
      </c>
      <c r="K115" s="8">
        <v>2920379</v>
      </c>
    </row>
    <row r="116" spans="1:11" ht="12.75">
      <c r="A116" s="215" t="s">
        <v>309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34"/>
      <c r="J117" s="234"/>
      <c r="K117" s="235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310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5">
      <selection activeCell="L26" sqref="L2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1" t="s">
        <v>154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2.75" customHeight="1">
      <c r="A2" s="245" t="s">
        <v>343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8" t="s">
        <v>342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8" t="s">
        <v>278</v>
      </c>
      <c r="J4" s="236" t="s">
        <v>318</v>
      </c>
      <c r="K4" s="236"/>
      <c r="L4" s="236" t="s">
        <v>319</v>
      </c>
      <c r="M4" s="236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54">
        <f>SUM(J8:J9)</f>
        <v>53771127</v>
      </c>
      <c r="K7" s="54">
        <f>SUM(K8:K9)</f>
        <v>16837397</v>
      </c>
      <c r="L7" s="54">
        <f>SUM(L8:L9)</f>
        <v>54165759</v>
      </c>
      <c r="M7" s="54">
        <f>SUM(M8:M9)</f>
        <v>24437262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42357800</v>
      </c>
      <c r="K8" s="7">
        <v>11501564</v>
      </c>
      <c r="L8" s="7">
        <v>26987291</v>
      </c>
      <c r="M8" s="7">
        <v>5180640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11413327</v>
      </c>
      <c r="K9" s="7">
        <v>5335833</v>
      </c>
      <c r="L9" s="7">
        <v>27178468</v>
      </c>
      <c r="M9" s="7">
        <v>19256622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60634294</v>
      </c>
      <c r="K10" s="53">
        <f>K11+K12+K16+K20+K21+K22+K25+K26</f>
        <v>16058299</v>
      </c>
      <c r="L10" s="53">
        <f>L11+L12+L16+L20+L21+L22+L25+L26</f>
        <v>44445346</v>
      </c>
      <c r="M10" s="53">
        <f>M11+M12+M16+M20+M21+M22+M25+M26</f>
        <v>11753833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41336503</v>
      </c>
      <c r="K12" s="53">
        <f>SUM(K13:K15)</f>
        <v>11746343</v>
      </c>
      <c r="L12" s="53">
        <f>SUM(L13:L15)</f>
        <v>27971319</v>
      </c>
      <c r="M12" s="53">
        <f>SUM(M13:M15)</f>
        <v>6792052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2479786</v>
      </c>
      <c r="K13" s="7">
        <v>550414</v>
      </c>
      <c r="L13" s="7">
        <v>2265782</v>
      </c>
      <c r="M13" s="7">
        <v>574363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30652664</v>
      </c>
      <c r="K14" s="7">
        <v>8890929</v>
      </c>
      <c r="L14" s="7">
        <v>19153553</v>
      </c>
      <c r="M14" s="7">
        <v>4657706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8204053</v>
      </c>
      <c r="K15" s="7">
        <v>2305000</v>
      </c>
      <c r="L15" s="7">
        <v>6551984</v>
      </c>
      <c r="M15" s="7">
        <v>1559983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9981282</v>
      </c>
      <c r="K16" s="53">
        <f>SUM(K17:K19)</f>
        <v>2413730</v>
      </c>
      <c r="L16" s="53">
        <f>SUM(L17:L19)</f>
        <v>7505085</v>
      </c>
      <c r="M16" s="53">
        <f>SUM(M17:M19)</f>
        <v>1604529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6340994</v>
      </c>
      <c r="K17" s="7">
        <v>1649659</v>
      </c>
      <c r="L17" s="7">
        <v>4851544</v>
      </c>
      <c r="M17" s="7">
        <v>1052083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2180330</v>
      </c>
      <c r="K18" s="7">
        <v>412415</v>
      </c>
      <c r="L18" s="7">
        <v>1626683</v>
      </c>
      <c r="M18" s="7">
        <v>345689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1459958</v>
      </c>
      <c r="K19" s="7">
        <v>351656</v>
      </c>
      <c r="L19" s="7">
        <v>1026858</v>
      </c>
      <c r="M19" s="7">
        <v>206757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3298062</v>
      </c>
      <c r="K20" s="7">
        <v>854376</v>
      </c>
      <c r="L20" s="7">
        <v>2326941</v>
      </c>
      <c r="M20" s="7">
        <v>183425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5618938</v>
      </c>
      <c r="K21" s="7">
        <v>1048395</v>
      </c>
      <c r="L21" s="7">
        <v>4621477</v>
      </c>
      <c r="M21" s="7">
        <v>1153303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399509</v>
      </c>
      <c r="K26" s="7">
        <v>-4545</v>
      </c>
      <c r="L26" s="7">
        <v>2020524</v>
      </c>
      <c r="M26" s="7">
        <v>2020524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473885</v>
      </c>
      <c r="K27" s="53">
        <f>SUM(K28:K32)</f>
        <v>110644</v>
      </c>
      <c r="L27" s="53">
        <f>SUM(L28:L32)</f>
        <v>1386694</v>
      </c>
      <c r="M27" s="53">
        <f>SUM(M28:M32)</f>
        <v>949575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449856</v>
      </c>
      <c r="K28" s="7">
        <v>110644</v>
      </c>
      <c r="L28" s="7">
        <v>372916</v>
      </c>
      <c r="M28" s="7">
        <v>99839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23129</v>
      </c>
      <c r="K29" s="7"/>
      <c r="L29" s="7">
        <v>1013778</v>
      </c>
      <c r="M29" s="7">
        <v>849736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900</v>
      </c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1422351</v>
      </c>
      <c r="K33" s="53">
        <f>SUM(K34:K37)</f>
        <v>742064</v>
      </c>
      <c r="L33" s="53">
        <f>SUM(L34:L37)</f>
        <v>607325</v>
      </c>
      <c r="M33" s="53">
        <f>SUM(M34:M37)</f>
        <v>157719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1422348</v>
      </c>
      <c r="K35" s="7">
        <v>341930</v>
      </c>
      <c r="L35" s="7">
        <v>599062</v>
      </c>
      <c r="M35" s="7">
        <v>150502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3</v>
      </c>
      <c r="K37" s="7">
        <v>400134</v>
      </c>
      <c r="L37" s="7">
        <v>8263</v>
      </c>
      <c r="M37" s="7">
        <v>7217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54245012</v>
      </c>
      <c r="K42" s="53">
        <f>K7+K27+K38+K40</f>
        <v>16948041</v>
      </c>
      <c r="L42" s="53">
        <f>L7+L27+L38+L40</f>
        <v>55552453</v>
      </c>
      <c r="M42" s="53">
        <f>M7+M27+M38+M40</f>
        <v>25386837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62056645</v>
      </c>
      <c r="K43" s="53">
        <f>K10+K33+K39+K41</f>
        <v>16800363</v>
      </c>
      <c r="L43" s="53">
        <f>L10+L33+L39+L41</f>
        <v>45052671</v>
      </c>
      <c r="M43" s="53">
        <f>M10+M33+M39+M41</f>
        <v>11911552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-7811633</v>
      </c>
      <c r="K44" s="53">
        <f>K42-K43</f>
        <v>147678</v>
      </c>
      <c r="L44" s="53">
        <f>L42-L43</f>
        <v>10499782</v>
      </c>
      <c r="M44" s="53">
        <f>M42-M43</f>
        <v>13475285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0</v>
      </c>
      <c r="K45" s="53">
        <f>IF(K42&gt;K43,K42-K43,0)</f>
        <v>147678</v>
      </c>
      <c r="L45" s="53">
        <f>IF(L42&gt;L43,L42-L43,0)</f>
        <v>10499782</v>
      </c>
      <c r="M45" s="53">
        <f>IF(M42&gt;M43,M42-M43,0)</f>
        <v>13475285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7811633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-7811633</v>
      </c>
      <c r="K48" s="53">
        <f>K44-K47</f>
        <v>147678</v>
      </c>
      <c r="L48" s="53">
        <f>L44-L47</f>
        <v>10499782</v>
      </c>
      <c r="M48" s="53">
        <f>M44-M47</f>
        <v>13475285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0</v>
      </c>
      <c r="K49" s="53">
        <f>IF(K48&gt;0,K48,0)</f>
        <v>147678</v>
      </c>
      <c r="L49" s="53">
        <f>IF(L48&gt;0,L48,0)</f>
        <v>10499782</v>
      </c>
      <c r="M49" s="53">
        <f>IF(M48&gt;0,M48,0)</f>
        <v>13475285</v>
      </c>
    </row>
    <row r="50" spans="1:13" ht="12.75">
      <c r="A50" s="239" t="s">
        <v>220</v>
      </c>
      <c r="B50" s="240"/>
      <c r="C50" s="240"/>
      <c r="D50" s="240"/>
      <c r="E50" s="240"/>
      <c r="F50" s="240"/>
      <c r="G50" s="240"/>
      <c r="H50" s="241"/>
      <c r="I50" s="2">
        <v>154</v>
      </c>
      <c r="J50" s="61">
        <f>IF(J48&lt;0,-J48,0)</f>
        <v>7811633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5" t="s">
        <v>311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5"/>
      <c r="J52" s="55"/>
      <c r="K52" s="55"/>
      <c r="L52" s="55"/>
      <c r="M52" s="62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215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9" t="s">
        <v>312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8">
      <selection activeCell="K37" sqref="K37"/>
    </sheetView>
  </sheetViews>
  <sheetFormatPr defaultColWidth="9.140625" defaultRowHeight="12.75"/>
  <cols>
    <col min="1" max="10" width="9.140625" style="52" customWidth="1"/>
    <col min="11" max="11" width="9.8515625" style="52" customWidth="1"/>
    <col min="12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342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278</v>
      </c>
      <c r="J4" s="67" t="s">
        <v>318</v>
      </c>
      <c r="K4" s="67" t="s">
        <v>319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282</v>
      </c>
      <c r="K5" s="69" t="s">
        <v>283</v>
      </c>
    </row>
    <row r="6" spans="1:11" ht="12.75">
      <c r="A6" s="215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-7811633</v>
      </c>
      <c r="K7" s="7">
        <v>10499782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3298061</v>
      </c>
      <c r="K8" s="7">
        <v>2326941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>
        <v>2994937</v>
      </c>
      <c r="K11" s="7">
        <v>330512</v>
      </c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234248</v>
      </c>
      <c r="K12" s="7">
        <v>64959078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-1284387</v>
      </c>
      <c r="K13" s="53">
        <f>SUM(K7:K12)</f>
        <v>78116313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>
        <v>1782167</v>
      </c>
      <c r="K14" s="7">
        <v>36580011</v>
      </c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>
        <v>1609366</v>
      </c>
      <c r="K15" s="7">
        <v>78943983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1801643</v>
      </c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5193176</v>
      </c>
      <c r="K18" s="53">
        <f>SUM(K14:K17)</f>
        <v>115523994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6477563</v>
      </c>
      <c r="K20" s="53">
        <f>IF(K18&gt;K13,K18-K13,0)</f>
        <v>37407681</v>
      </c>
    </row>
    <row r="21" spans="1:11" ht="12.75">
      <c r="A21" s="215" t="s">
        <v>159</v>
      </c>
      <c r="B21" s="231"/>
      <c r="C21" s="231"/>
      <c r="D21" s="231"/>
      <c r="E21" s="231"/>
      <c r="F21" s="231"/>
      <c r="G21" s="231"/>
      <c r="H21" s="231"/>
      <c r="I21" s="260"/>
      <c r="J21" s="260"/>
      <c r="K21" s="261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5672442</v>
      </c>
      <c r="K22" s="7">
        <v>10140839</v>
      </c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>
        <v>29578287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5672442</v>
      </c>
      <c r="K27" s="53">
        <f>SUM(K22:K26)</f>
        <v>39719126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3959201</v>
      </c>
      <c r="K28" s="7">
        <v>2582816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>
        <v>20000</v>
      </c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3979201</v>
      </c>
      <c r="K31" s="53">
        <f>SUM(K28:K30)</f>
        <v>2582816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1693241</v>
      </c>
      <c r="K32" s="53">
        <f>IF(K27&gt;K31,K27-K31,0)</f>
        <v>37136310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5" t="s">
        <v>160</v>
      </c>
      <c r="B34" s="231"/>
      <c r="C34" s="231"/>
      <c r="D34" s="231"/>
      <c r="E34" s="231"/>
      <c r="F34" s="231"/>
      <c r="G34" s="231"/>
      <c r="H34" s="231"/>
      <c r="I34" s="260"/>
      <c r="J34" s="260"/>
      <c r="K34" s="261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>
        <v>2919617</v>
      </c>
      <c r="K35" s="7">
        <v>1459808</v>
      </c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>
        <v>7097139</v>
      </c>
      <c r="K36" s="7"/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>
        <v>4594133</v>
      </c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14610889</v>
      </c>
      <c r="K38" s="53">
        <f>SUM(K35:K37)</f>
        <v>1459808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6800588</v>
      </c>
      <c r="K39" s="7">
        <v>276164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>
        <v>3125654</v>
      </c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9926242</v>
      </c>
      <c r="K44" s="53">
        <f>SUM(K39:K43)</f>
        <v>276164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4684647</v>
      </c>
      <c r="K45" s="53">
        <f>IF(K38&gt;K44,K38-K44,0)</f>
        <v>1183644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912273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IF(J20-J19+J33-J32+J46-J45&gt;0,J20-J19+J33-J32+J46-J45,0)</f>
        <v>99675</v>
      </c>
      <c r="K48" s="53">
        <f>IF(K20-K19+K33-K32+K46-K45&gt;0,K20-K19+K33-K32+K46-K45,0)</f>
        <v>0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802783</v>
      </c>
      <c r="K49" s="7">
        <v>703108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>
        <v>912273</v>
      </c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99675</v>
      </c>
      <c r="K51" s="7"/>
    </row>
    <row r="52" spans="1:11" ht="12.75">
      <c r="A52" s="221" t="s">
        <v>177</v>
      </c>
      <c r="B52" s="222"/>
      <c r="C52" s="222"/>
      <c r="D52" s="222"/>
      <c r="E52" s="222"/>
      <c r="F52" s="222"/>
      <c r="G52" s="222"/>
      <c r="H52" s="222"/>
      <c r="I52" s="4">
        <v>44</v>
      </c>
      <c r="J52" s="65">
        <f>J49+J50-J51</f>
        <v>703108</v>
      </c>
      <c r="K52" s="61">
        <f>K49+K50-K51</f>
        <v>1615381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278</v>
      </c>
      <c r="J4" s="67" t="s">
        <v>318</v>
      </c>
      <c r="K4" s="67" t="s">
        <v>319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282</v>
      </c>
      <c r="K5" s="73" t="s">
        <v>283</v>
      </c>
    </row>
    <row r="6" spans="1:11" ht="12.75">
      <c r="A6" s="215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2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5" t="s">
        <v>159</v>
      </c>
      <c r="B22" s="231"/>
      <c r="C22" s="231"/>
      <c r="D22" s="231"/>
      <c r="E22" s="231"/>
      <c r="F22" s="231"/>
      <c r="G22" s="231"/>
      <c r="H22" s="231"/>
      <c r="I22" s="260"/>
      <c r="J22" s="260"/>
      <c r="K22" s="261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320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321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5" t="s">
        <v>160</v>
      </c>
      <c r="B35" s="231"/>
      <c r="C35" s="231"/>
      <c r="D35" s="231"/>
      <c r="E35" s="231"/>
      <c r="F35" s="231"/>
      <c r="G35" s="231"/>
      <c r="H35" s="231"/>
      <c r="I35" s="260">
        <v>0</v>
      </c>
      <c r="J35" s="260"/>
      <c r="K35" s="261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2" t="s">
        <v>177</v>
      </c>
      <c r="B53" s="213"/>
      <c r="C53" s="213"/>
      <c r="D53" s="213"/>
      <c r="E53" s="213"/>
      <c r="F53" s="213"/>
      <c r="G53" s="213"/>
      <c r="H53" s="21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2">
      <selection activeCell="K21" sqref="K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5" t="s">
        <v>280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5"/>
    </row>
    <row r="2" spans="1:12" ht="15.75">
      <c r="A2" s="42"/>
      <c r="B2" s="74"/>
      <c r="C2" s="285" t="s">
        <v>281</v>
      </c>
      <c r="D2" s="285"/>
      <c r="E2" s="77" t="s">
        <v>344</v>
      </c>
      <c r="F2" s="43" t="s">
        <v>250</v>
      </c>
      <c r="G2" s="286" t="s">
        <v>323</v>
      </c>
      <c r="H2" s="287"/>
      <c r="I2" s="74"/>
      <c r="J2" s="74"/>
      <c r="K2" s="74"/>
      <c r="L2" s="78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81" t="s">
        <v>304</v>
      </c>
      <c r="J3" s="82" t="s">
        <v>150</v>
      </c>
      <c r="K3" s="82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282</v>
      </c>
      <c r="K4" s="83" t="s">
        <v>283</v>
      </c>
    </row>
    <row r="5" spans="1:11" ht="12.75">
      <c r="A5" s="277" t="s">
        <v>284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110466000</v>
      </c>
      <c r="K5" s="45">
        <v>110466000</v>
      </c>
    </row>
    <row r="6" spans="1:11" ht="12.75">
      <c r="A6" s="277" t="s">
        <v>285</v>
      </c>
      <c r="B6" s="278"/>
      <c r="C6" s="278"/>
      <c r="D6" s="278"/>
      <c r="E6" s="278"/>
      <c r="F6" s="278"/>
      <c r="G6" s="278"/>
      <c r="H6" s="278"/>
      <c r="I6" s="44">
        <v>2</v>
      </c>
      <c r="J6" s="46"/>
      <c r="K6" s="46"/>
    </row>
    <row r="7" spans="1:11" ht="12.75">
      <c r="A7" s="277" t="s">
        <v>286</v>
      </c>
      <c r="B7" s="278"/>
      <c r="C7" s="278"/>
      <c r="D7" s="278"/>
      <c r="E7" s="278"/>
      <c r="F7" s="278"/>
      <c r="G7" s="278"/>
      <c r="H7" s="278"/>
      <c r="I7" s="44">
        <v>3</v>
      </c>
      <c r="J7" s="46"/>
      <c r="K7" s="46"/>
    </row>
    <row r="8" spans="1:11" ht="12.75">
      <c r="A8" s="277" t="s">
        <v>287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v>-23880532</v>
      </c>
      <c r="K8" s="46">
        <v>-31692165</v>
      </c>
    </row>
    <row r="9" spans="1:11" ht="12.75">
      <c r="A9" s="277" t="s">
        <v>288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-7811633</v>
      </c>
      <c r="K9" s="46">
        <v>10499782</v>
      </c>
    </row>
    <row r="10" spans="1:11" ht="12.75">
      <c r="A10" s="277" t="s">
        <v>289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/>
      <c r="K10" s="46"/>
    </row>
    <row r="11" spans="1:11" ht="12.75">
      <c r="A11" s="277" t="s">
        <v>290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291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/>
      <c r="K12" s="46"/>
    </row>
    <row r="13" spans="1:11" ht="12.75">
      <c r="A13" s="277" t="s">
        <v>292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>
        <v>72251590</v>
      </c>
      <c r="K13" s="46">
        <v>71317510</v>
      </c>
    </row>
    <row r="14" spans="1:11" ht="12.75">
      <c r="A14" s="279" t="s">
        <v>293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151025425</v>
      </c>
      <c r="K14" s="79">
        <f>SUM(K5:K13)</f>
        <v>160591127</v>
      </c>
    </row>
    <row r="15" spans="1:11" ht="12.75">
      <c r="A15" s="277" t="s">
        <v>294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>
      <c r="A16" s="277" t="s">
        <v>295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296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297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298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299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>
        <v>-7811633</v>
      </c>
      <c r="K20" s="46">
        <v>9565702</v>
      </c>
    </row>
    <row r="21" spans="1:11" ht="12.75">
      <c r="A21" s="279" t="s">
        <v>300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-7811633</v>
      </c>
      <c r="K21" s="80">
        <f>SUM(K15:K20)</f>
        <v>9565702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301</v>
      </c>
      <c r="B23" s="270"/>
      <c r="C23" s="270"/>
      <c r="D23" s="270"/>
      <c r="E23" s="270"/>
      <c r="F23" s="270"/>
      <c r="G23" s="270"/>
      <c r="H23" s="270"/>
      <c r="I23" s="47">
        <v>18</v>
      </c>
      <c r="J23" s="45">
        <v>-7811633</v>
      </c>
      <c r="K23" s="45">
        <v>10499782</v>
      </c>
    </row>
    <row r="24" spans="1:11" ht="17.25" customHeight="1">
      <c r="A24" s="271" t="s">
        <v>302</v>
      </c>
      <c r="B24" s="272"/>
      <c r="C24" s="272"/>
      <c r="D24" s="272"/>
      <c r="E24" s="272"/>
      <c r="F24" s="272"/>
      <c r="G24" s="272"/>
      <c r="H24" s="272"/>
      <c r="I24" s="48">
        <v>19</v>
      </c>
      <c r="J24" s="80"/>
      <c r="K24" s="80"/>
    </row>
    <row r="25" spans="1:11" ht="30" customHeight="1">
      <c r="A25" s="273" t="s">
        <v>303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110" zoomScaleSheetLayoutView="110" zoomScalePageLayoutView="0" workbookViewId="0" topLeftCell="A3">
      <selection activeCell="C27" sqref="C27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279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315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 t="s">
        <v>327</v>
      </c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128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128" t="s">
        <v>345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128" t="s">
        <v>346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128" t="s">
        <v>347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128" t="s">
        <v>348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128" t="s">
        <v>351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128" t="s">
        <v>352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128" t="s">
        <v>349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ht="12.75">
      <c r="H29" t="s">
        <v>327</v>
      </c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</cp:lastModifiedBy>
  <cp:lastPrinted>2013-02-14T14:01:17Z</cp:lastPrinted>
  <dcterms:created xsi:type="dcterms:W3CDTF">2008-10-17T11:51:54Z</dcterms:created>
  <dcterms:modified xsi:type="dcterms:W3CDTF">2013-02-14T14:06:59Z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