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<sst xmlns="http://schemas.openxmlformats.org/spreadsheetml/2006/main" count="418" uniqueCount="362">
  <si>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</si>
  <si>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</si>
  <si>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</si>
  <si>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</si>
  <si>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</si>
  <si>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</si>
  <si>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</si>
  <si>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</si>
  <si>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</si>
  <si>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</si>
  <si>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</si>
  <si>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</si>
  <si>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</si>
  <si>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</si>
  <si>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</si>
  <si>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</si>
  <si>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</si>
  <si>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</si>
  <si>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</si>
  <si>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</si>
  <si>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</si>
  <si>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</si>
  <si>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</si>
  <si>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</si>
  <si>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</si>
  <si>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</si>
  <si>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</si>
  <si>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</si>
  <si>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</si>
  <si>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</si>
  <si>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</si>
  <si>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</si>
  <si>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</si>
  <si>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</si>
  <si>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</si>
  <si>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</si>
  <si>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</si>
  <si>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</si>
  <si>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</si>
  <si>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</si>
  <si>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</si>
  <si>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</si>
  <si>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</si>
  <si>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</si>
  <si>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</si>
  <si>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</si>
  <si>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</si>
  <si>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</si>
  <si>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</si>
  <si>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</si>
  <si>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</si>
  <si>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</si>
  <si>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</si>
  <si>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</si>
  <si>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</si>
  <si>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</si>
  <si>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</si>
  <si>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</si>
  <si>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</si>
  <si>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</si>
  <si>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</si>
  <si>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</si>
  <si>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</si>
  <si>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</si>
  <si>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</si>
  <si>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</si>
  <si>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</si>
  <si>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</si>
  <si>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</si>
  <si>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</si>
  <si>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</si>
  <si>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</si>
  <si>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</si>
  <si>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</si>
  <si>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</si>
  <si>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</si>
  <si>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</si>
  <si>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</si>
  <si>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</si>
  <si>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</si>
  <si>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</si>
  <si>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</si>
  <si>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</si>
  <si>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</si>
  <si>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</si>
  <si>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</si>
  <si>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</si>
  <si>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</si>
  <si>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</si>
  <si>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</si>
  <si>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</si>
  <si>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</si>
  <si>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</si>
  <si>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</si>
  <si>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</si>
  <si>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</si>
  <si>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</si>
  <si>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</si>
  <si>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</si>
  <si>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</si>
  <si>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</si>
  <si>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</si>
  <si>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</si>
  <si>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</si>
  <si>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</si>
  <si>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</si>
  <si>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</si>
  <si>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</si>
  <si>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</si>
  <si>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</si>
  <si>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</si>
  <si>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</si>
  <si>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</si>
  <si>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</si>
  <si>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</si>
  <si>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</si>
  <si>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</si>
  <si>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</si>
  <si>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</si>
  <si>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</si>
  <si>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</si>
  <si>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</si>
  <si>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</si>
  <si>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</si>
  <si>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</si>
  <si>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</si>
  <si>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</si>
  <si>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</si>
  <si>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</si>
  <si>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</si>
  <si>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</si>
  <si>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</si>
  <si>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</si>
  <si>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</si>
  <si>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</si>
  <si>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</si>
  <si>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</si>
  <si>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</si>
  <si>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</si>
  <si>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</si>
  <si>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</si>
  <si>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</si>
  <si>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</si>
  <si>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</si>
  <si>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</si>
  <si>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</si>
  <si>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</si>
  <si>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</si>
  <si>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</si>
  <si>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</si>
  <si>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</si>
  <si>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</si>
  <si>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</si>
  <si>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</si>
  <si>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</si>
  <si>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</si>
  <si>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</si>
  <si>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</si>
  <si>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</si>
  <si>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</si>
  <si>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</si>
  <si>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</si>
  <si>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</si>
  <si>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</si>
  <si>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</si>
  <si>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</si>
  <si>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</si>
  <si>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</si>
  <si>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</si>
  <si>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</si>
  <si>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</si>
  <si>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</si>
  <si>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</si>
  <si>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</si>
  <si>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</si>
  <si>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</si>
  <si>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</si>
  <si>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</si>
  <si>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</si>
  <si>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</si>
  <si>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</si>
  <si>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</si>
  <si>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</si>
  <si>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</si>
  <si>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</si>
  <si>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</si>
  <si>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</si>
  <si>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</si>
  <si>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</si>
  <si>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</si>
  <si>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</si>
  <si>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</si>
  <si>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</si>
  <si>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</si>
  <si>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</si>
  <si>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</si>
  <si>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</si>
  <si>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</si>
  <si>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</si>
  <si>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</si>
  <si>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</si>
  <si>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</si>
  <si>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</si>
  <si>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</si>
  <si>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</si>
  <si>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</si>
  <si>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</si>
  <si>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</si>
  <si>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</si>
  <si>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</si>
  <si>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</si>
  <si>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</si>
  <si>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</si>
  <si>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</si>
  <si>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</si>
  <si>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</si>
  <si>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</si>
  <si>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</si>
  <si>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</si>
  <si>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</si>
  <si>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</si>
  <si>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</si>
  <si>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</si>
  <si>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</si>
  <si>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</si>
  <si>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</si>
  <si>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</si>
  <si>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</si>
  <si>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</si>
  <si>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</si>
  <si>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</si>
  <si>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</si>
  <si>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</si>
  <si>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</si>
  <si>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</si>
  <si>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</si>
  <si>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</si>
  <si>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</si>
  <si>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</si>
  <si>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</si>
  <si>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</si>
  <si>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</si>
  <si>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</si>
  <si>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</si>
  <si>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</si>
  <si>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</si>
  <si>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</si>
  <si>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</si>
  <si>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</si>
  <si>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</si>
  <si>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</si>
  <si>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</si>
  <si>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</si>
  <si>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</si>
  <si>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</si>
  <si>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</si>
  <si>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</si>
  <si>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</si>
  <si>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</si>
  <si>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</si>
  <si>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</si>
  <si>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</si>
  <si>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</si>
  <si>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</si>
  <si>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</si>
  <si>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</si>
  <si>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</si>
  <si>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</si>
  <si>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</si>
  <si>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</si>
  <si>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</si>
  <si>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</si>
  <si>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</si>
  <si>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</si>
  <si>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</si>
  <si>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</si>
  <si>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</si>
  <si>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</si>
  <si>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</si>
  <si>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</si>
  <si>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</si>
  <si>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</si>
  <si>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</si>
  <si>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</si>
  <si>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</si>
  <si>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</si>
  <si>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</si>
  <si>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</si>
  <si>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</si>
  <si>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</si>
  <si>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</si>
  <si>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</si>
  <si>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</si>
  <si>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</si>
  <si>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</si>
  <si>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</si>
  <si>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</si>
  <si>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</si>
  <si>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</si>
  <si>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</si>
  <si>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</si>
  <si>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</si>
  <si>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</si>
  <si>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</si>
  <si>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</si>
  <si>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</si>
  <si>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</si>
  <si>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</si>
  <si>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</si>
  <si>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</si>
  <si>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</si>
  <si>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</si>
  <si>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</si>
  <si>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</si>
  <si>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</si>
  <si>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</si>
  <si>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</si>
  <si>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</si>
  <si>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</si>
  <si>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</si>
  <si>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</si>
  <si>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</si>
  <si>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</si>
  <si>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</si>
  <si>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31.12.2012.</t>
  </si>
  <si>
    <t>03203077</t>
  </si>
  <si>
    <t>040016469</t>
  </si>
  <si>
    <t>07538718933</t>
  </si>
  <si>
    <t>GRUPA ISTRA</t>
  </si>
  <si>
    <t>PULA</t>
  </si>
  <si>
    <t>NARODNI TRG 10</t>
  </si>
  <si>
    <t>istra@istra-trgovina.hr</t>
  </si>
  <si>
    <t>www.istra-trgovina.hr</t>
  </si>
  <si>
    <t>ISTARSKA</t>
  </si>
  <si>
    <t>DA</t>
  </si>
  <si>
    <t>4690</t>
  </si>
  <si>
    <t>B-VODA d.o.o BUZET</t>
  </si>
  <si>
    <t>BUZET, SVETI IVAN 6</t>
  </si>
  <si>
    <t>02065231</t>
  </si>
  <si>
    <t>NEKRETNINE PULJANKA d.o.o PULA</t>
  </si>
  <si>
    <t>PULA, DOBRICHEVA 7</t>
  </si>
  <si>
    <t>02774500</t>
  </si>
  <si>
    <t>BILIĆ NATALIJA</t>
  </si>
  <si>
    <t>052535-101</t>
  </si>
  <si>
    <t>052535-125</t>
  </si>
  <si>
    <t>natalija.bilic@istra-trgovina.hr</t>
  </si>
  <si>
    <t>VENCL ZORAN</t>
  </si>
  <si>
    <t>Obveznik: _GRUPA ISTRA____________________________________________________________</t>
  </si>
  <si>
    <t>stanje na dan 31.12.2012.</t>
  </si>
  <si>
    <t>u razdoblju 01.01.2012. do 31.12.2012.</t>
  </si>
  <si>
    <t>Obveznik: _GRUPA ISTRA ____________________________________________________________</t>
  </si>
  <si>
    <t>Obveznik: _GRUPA ISTRA ___________________________________________________________</t>
  </si>
  <si>
    <t>Grupu Istra čine:</t>
  </si>
  <si>
    <t>ISTRA d.d. PULA</t>
  </si>
  <si>
    <t>B-VODA d.o.o. BUZET</t>
  </si>
  <si>
    <t>Konsodirani financijski izvještaji Grupe Istra sastavljeni su sukladno Međunarodnim standardima financijskog</t>
  </si>
  <si>
    <t>izvješćivanja.</t>
  </si>
  <si>
    <t>U promatranom razdoblju nije bilo promjene računovodstvenih politika.</t>
  </si>
  <si>
    <t>01475169</t>
  </si>
  <si>
    <t xml:space="preserve">Istra d.d. ima 100 % udjela u povezanim društvima  B-vodi i Nekretninama Puljanka. </t>
  </si>
  <si>
    <t>Na nivou Grupe Istra ostvarena je dobit u iznosu od 9.804.446 kn, kratkoročne obveze su manje za 27 %</t>
  </si>
  <si>
    <t>dok je ukupan prihod veći za 1% u odnosu na prošlu godinu, što je rezultat prodaje dijela dugotrajne imovine.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</si>
</sst>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2">
      <selection activeCell="H32" sqref="H32:I3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248</v>
      </c>
      <c r="B1" s="178"/>
      <c r="C1" s="17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3" t="s">
        <v>249</v>
      </c>
      <c r="B2" s="184"/>
      <c r="C2" s="184"/>
      <c r="D2" s="18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6" t="s">
        <v>317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9" t="s">
        <v>251</v>
      </c>
      <c r="B6" s="160"/>
      <c r="C6" s="172" t="s">
        <v>325</v>
      </c>
      <c r="D6" s="17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9" t="s">
        <v>252</v>
      </c>
      <c r="B8" s="190"/>
      <c r="C8" s="172" t="s">
        <v>326</v>
      </c>
      <c r="D8" s="17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4" t="s">
        <v>253</v>
      </c>
      <c r="B10" s="181"/>
      <c r="C10" s="172" t="s">
        <v>327</v>
      </c>
      <c r="D10" s="17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2"/>
      <c r="B11" s="18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9" t="s">
        <v>254</v>
      </c>
      <c r="B12" s="160"/>
      <c r="C12" s="174" t="s">
        <v>328</v>
      </c>
      <c r="D12" s="135"/>
      <c r="E12" s="135"/>
      <c r="F12" s="135"/>
      <c r="G12" s="135"/>
      <c r="H12" s="135"/>
      <c r="I12" s="16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9" t="s">
        <v>255</v>
      </c>
      <c r="B14" s="160"/>
      <c r="C14" s="179">
        <v>52100</v>
      </c>
      <c r="D14" s="180"/>
      <c r="E14" s="16"/>
      <c r="F14" s="174" t="s">
        <v>329</v>
      </c>
      <c r="G14" s="135"/>
      <c r="H14" s="135"/>
      <c r="I14" s="16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9" t="s">
        <v>256</v>
      </c>
      <c r="B16" s="160"/>
      <c r="C16" s="174" t="s">
        <v>330</v>
      </c>
      <c r="D16" s="135"/>
      <c r="E16" s="135"/>
      <c r="F16" s="135"/>
      <c r="G16" s="135"/>
      <c r="H16" s="135"/>
      <c r="I16" s="16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9" t="s">
        <v>257</v>
      </c>
      <c r="B18" s="160"/>
      <c r="C18" s="131" t="s">
        <v>331</v>
      </c>
      <c r="D18" s="132"/>
      <c r="E18" s="132"/>
      <c r="F18" s="132"/>
      <c r="G18" s="132"/>
      <c r="H18" s="132"/>
      <c r="I18" s="13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9" t="s">
        <v>258</v>
      </c>
      <c r="B20" s="160"/>
      <c r="C20" s="131" t="s">
        <v>332</v>
      </c>
      <c r="D20" s="132"/>
      <c r="E20" s="132"/>
      <c r="F20" s="132"/>
      <c r="G20" s="132"/>
      <c r="H20" s="132"/>
      <c r="I20" s="13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9" t="s">
        <v>259</v>
      </c>
      <c r="B22" s="160"/>
      <c r="C22" s="121">
        <v>359</v>
      </c>
      <c r="D22" s="174" t="s">
        <v>329</v>
      </c>
      <c r="E22" s="141"/>
      <c r="F22" s="142"/>
      <c r="G22" s="159"/>
      <c r="H22" s="13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9" t="s">
        <v>260</v>
      </c>
      <c r="B24" s="160"/>
      <c r="C24" s="121">
        <v>18</v>
      </c>
      <c r="D24" s="174" t="s">
        <v>333</v>
      </c>
      <c r="E24" s="141"/>
      <c r="F24" s="141"/>
      <c r="G24" s="142"/>
      <c r="H24" s="51" t="s">
        <v>261</v>
      </c>
      <c r="I24" s="122"/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9" t="s">
        <v>262</v>
      </c>
      <c r="B26" s="160"/>
      <c r="C26" s="123" t="s">
        <v>334</v>
      </c>
      <c r="D26" s="25"/>
      <c r="E26" s="33"/>
      <c r="F26" s="24"/>
      <c r="G26" s="143" t="s">
        <v>263</v>
      </c>
      <c r="H26" s="16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0" t="s">
        <v>264</v>
      </c>
      <c r="B28" s="136"/>
      <c r="C28" s="137"/>
      <c r="D28" s="137"/>
      <c r="E28" s="138" t="s">
        <v>265</v>
      </c>
      <c r="F28" s="139"/>
      <c r="G28" s="139"/>
      <c r="H28" s="129" t="s">
        <v>266</v>
      </c>
      <c r="I28" s="13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75"/>
      <c r="C30" s="175"/>
      <c r="D30" s="176"/>
      <c r="E30" s="149"/>
      <c r="F30" s="175"/>
      <c r="G30" s="175"/>
      <c r="H30" s="172"/>
      <c r="I30" s="173"/>
      <c r="J30" s="10"/>
      <c r="K30" s="10"/>
      <c r="L30" s="10"/>
    </row>
    <row r="31" spans="1:12" ht="12.75">
      <c r="A31" s="94"/>
      <c r="B31" s="22"/>
      <c r="C31" s="21"/>
      <c r="D31" s="150"/>
      <c r="E31" s="150"/>
      <c r="F31" s="150"/>
      <c r="G31" s="151"/>
      <c r="H31" s="16"/>
      <c r="I31" s="101"/>
      <c r="J31" s="10"/>
      <c r="K31" s="10"/>
      <c r="L31" s="10"/>
    </row>
    <row r="32" spans="1:12" ht="12.75">
      <c r="A32" s="149"/>
      <c r="B32" s="175"/>
      <c r="C32" s="175"/>
      <c r="D32" s="176"/>
      <c r="E32" s="149"/>
      <c r="F32" s="175"/>
      <c r="G32" s="175"/>
      <c r="H32" s="172" t="s">
        <v>358</v>
      </c>
      <c r="I32" s="17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 t="s">
        <v>336</v>
      </c>
      <c r="B34" s="175"/>
      <c r="C34" s="175"/>
      <c r="D34" s="176"/>
      <c r="E34" s="149" t="s">
        <v>337</v>
      </c>
      <c r="F34" s="175"/>
      <c r="G34" s="175"/>
      <c r="H34" s="172" t="s">
        <v>338</v>
      </c>
      <c r="I34" s="17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 t="s">
        <v>339</v>
      </c>
      <c r="B36" s="175"/>
      <c r="C36" s="175"/>
      <c r="D36" s="176"/>
      <c r="E36" s="149" t="s">
        <v>340</v>
      </c>
      <c r="F36" s="175"/>
      <c r="G36" s="175"/>
      <c r="H36" s="172" t="s">
        <v>341</v>
      </c>
      <c r="I36" s="173"/>
      <c r="J36" s="10"/>
      <c r="K36" s="10"/>
      <c r="L36" s="10"/>
    </row>
    <row r="37" spans="1:12" ht="12.75">
      <c r="A37" s="103"/>
      <c r="B37" s="30"/>
      <c r="C37" s="144"/>
      <c r="D37" s="145"/>
      <c r="E37" s="16"/>
      <c r="F37" s="144"/>
      <c r="G37" s="145"/>
      <c r="H37" s="16"/>
      <c r="I37" s="95"/>
      <c r="J37" s="10"/>
      <c r="K37" s="10"/>
      <c r="L37" s="10"/>
    </row>
    <row r="38" spans="1:12" ht="12.75">
      <c r="A38" s="149"/>
      <c r="B38" s="175"/>
      <c r="C38" s="175"/>
      <c r="D38" s="176"/>
      <c r="E38" s="149"/>
      <c r="F38" s="175"/>
      <c r="G38" s="175"/>
      <c r="H38" s="172"/>
      <c r="I38" s="17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75"/>
      <c r="C40" s="175"/>
      <c r="D40" s="176"/>
      <c r="E40" s="149"/>
      <c r="F40" s="175"/>
      <c r="G40" s="175"/>
      <c r="H40" s="172"/>
      <c r="I40" s="17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4" t="s">
        <v>267</v>
      </c>
      <c r="B44" s="155"/>
      <c r="C44" s="172"/>
      <c r="D44" s="173"/>
      <c r="E44" s="26"/>
      <c r="F44" s="174"/>
      <c r="G44" s="175"/>
      <c r="H44" s="175"/>
      <c r="I44" s="176"/>
      <c r="J44" s="10"/>
      <c r="K44" s="10"/>
      <c r="L44" s="10"/>
    </row>
    <row r="45" spans="1:12" ht="12.75">
      <c r="A45" s="103"/>
      <c r="B45" s="30"/>
      <c r="C45" s="144"/>
      <c r="D45" s="145"/>
      <c r="E45" s="16"/>
      <c r="F45" s="144"/>
      <c r="G45" s="146"/>
      <c r="H45" s="35"/>
      <c r="I45" s="107"/>
      <c r="J45" s="10"/>
      <c r="K45" s="10"/>
      <c r="L45" s="10"/>
    </row>
    <row r="46" spans="1:12" ht="12.75">
      <c r="A46" s="154" t="s">
        <v>268</v>
      </c>
      <c r="B46" s="155"/>
      <c r="C46" s="174" t="s">
        <v>342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4" t="s">
        <v>270</v>
      </c>
      <c r="B48" s="155"/>
      <c r="C48" s="161" t="s">
        <v>343</v>
      </c>
      <c r="D48" s="157"/>
      <c r="E48" s="158"/>
      <c r="F48" s="16"/>
      <c r="G48" s="51" t="s">
        <v>271</v>
      </c>
      <c r="H48" s="161" t="s">
        <v>344</v>
      </c>
      <c r="I48" s="15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4" t="s">
        <v>257</v>
      </c>
      <c r="B50" s="155"/>
      <c r="C50" s="156" t="s">
        <v>345</v>
      </c>
      <c r="D50" s="157"/>
      <c r="E50" s="157"/>
      <c r="F50" s="157"/>
      <c r="G50" s="157"/>
      <c r="H50" s="157"/>
      <c r="I50" s="15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9" t="s">
        <v>272</v>
      </c>
      <c r="B52" s="160"/>
      <c r="C52" s="161" t="s">
        <v>346</v>
      </c>
      <c r="D52" s="157"/>
      <c r="E52" s="157"/>
      <c r="F52" s="157"/>
      <c r="G52" s="157"/>
      <c r="H52" s="157"/>
      <c r="I52" s="162"/>
      <c r="J52" s="10"/>
      <c r="K52" s="10"/>
      <c r="L52" s="10"/>
    </row>
    <row r="53" spans="1:12" ht="12.75">
      <c r="A53" s="108"/>
      <c r="B53" s="20"/>
      <c r="C53" s="168" t="s">
        <v>273</v>
      </c>
      <c r="D53" s="168"/>
      <c r="E53" s="168"/>
      <c r="F53" s="168"/>
      <c r="G53" s="168"/>
      <c r="H53" s="16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63" t="s">
        <v>274</v>
      </c>
      <c r="C55" s="164"/>
      <c r="D55" s="164"/>
      <c r="E55" s="16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65" t="s">
        <v>306</v>
      </c>
      <c r="C56" s="166"/>
      <c r="D56" s="166"/>
      <c r="E56" s="166"/>
      <c r="F56" s="166"/>
      <c r="G56" s="166"/>
      <c r="H56" s="166"/>
      <c r="I56" s="167"/>
      <c r="J56" s="10"/>
      <c r="K56" s="10"/>
      <c r="L56" s="10"/>
    </row>
    <row r="57" spans="1:12" ht="12.75">
      <c r="A57" s="108"/>
      <c r="B57" s="165" t="s">
        <v>307</v>
      </c>
      <c r="C57" s="166"/>
      <c r="D57" s="166"/>
      <c r="E57" s="166"/>
      <c r="F57" s="166"/>
      <c r="G57" s="166"/>
      <c r="H57" s="166"/>
      <c r="I57" s="110"/>
      <c r="J57" s="10"/>
      <c r="K57" s="10"/>
      <c r="L57" s="10"/>
    </row>
    <row r="58" spans="1:12" ht="12.75">
      <c r="A58" s="108"/>
      <c r="B58" s="165" t="s">
        <v>308</v>
      </c>
      <c r="C58" s="166"/>
      <c r="D58" s="166"/>
      <c r="E58" s="166"/>
      <c r="F58" s="166"/>
      <c r="G58" s="166"/>
      <c r="H58" s="166"/>
      <c r="I58" s="167"/>
      <c r="J58" s="10"/>
      <c r="K58" s="10"/>
      <c r="L58" s="10"/>
    </row>
    <row r="59" spans="1:12" ht="12.75">
      <c r="A59" s="108"/>
      <c r="B59" s="165" t="s">
        <v>309</v>
      </c>
      <c r="C59" s="166"/>
      <c r="D59" s="166"/>
      <c r="E59" s="166"/>
      <c r="F59" s="166"/>
      <c r="G59" s="166"/>
      <c r="H59" s="166"/>
      <c r="I59" s="16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69" t="s">
        <v>277</v>
      </c>
      <c r="H62" s="170"/>
      <c r="I62" s="17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52"/>
      <c r="H63" s="15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6">
      <selection activeCell="N91" sqref="N9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01" t="s">
        <v>153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348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 t="s">
        <v>347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>
      <c r="A4" s="206" t="s">
        <v>59</v>
      </c>
      <c r="B4" s="207"/>
      <c r="C4" s="207"/>
      <c r="D4" s="207"/>
      <c r="E4" s="207"/>
      <c r="F4" s="207"/>
      <c r="G4" s="207"/>
      <c r="H4" s="208"/>
      <c r="I4" s="58" t="s">
        <v>278</v>
      </c>
      <c r="J4" s="59" t="s">
        <v>319</v>
      </c>
      <c r="K4" s="60" t="s">
        <v>320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7">
        <v>2</v>
      </c>
      <c r="J5" s="56">
        <v>3</v>
      </c>
      <c r="K5" s="56">
        <v>4</v>
      </c>
    </row>
    <row r="6" spans="1:11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>
      <c r="A8" s="198" t="s">
        <v>13</v>
      </c>
      <c r="B8" s="199"/>
      <c r="C8" s="199"/>
      <c r="D8" s="199"/>
      <c r="E8" s="199"/>
      <c r="F8" s="199"/>
      <c r="G8" s="199"/>
      <c r="H8" s="200"/>
      <c r="I8" s="1">
        <v>2</v>
      </c>
      <c r="J8" s="53">
        <f>J9+J16+J26+J35+J39</f>
        <v>235413518</v>
      </c>
      <c r="K8" s="53">
        <f>K9+K16+K26+K35+K39</f>
        <v>129575657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3">
        <f>SUM(J10:J15)</f>
        <v>14680160</v>
      </c>
      <c r="K9" s="53">
        <f>SUM(K10:K15)</f>
        <v>10185136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4747676</v>
      </c>
      <c r="K11" s="7">
        <v>252651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9932484</v>
      </c>
      <c r="K12" s="7">
        <v>9932485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/>
      <c r="K14" s="7"/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3">
        <f>SUM(J17:J25)</f>
        <v>209992405</v>
      </c>
      <c r="K16" s="53">
        <f>SUM(K17:K25)</f>
        <v>108692491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74618423</v>
      </c>
      <c r="K17" s="7">
        <v>8156341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123136440</v>
      </c>
      <c r="K18" s="7">
        <v>95528557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5524661</v>
      </c>
      <c r="K19" s="7">
        <v>4817561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1702753</v>
      </c>
      <c r="K20" s="7">
        <v>70964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/>
      <c r="K21" s="7"/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/>
      <c r="K22" s="7"/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5010128</v>
      </c>
      <c r="K23" s="7">
        <v>119068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/>
      <c r="K24" s="7"/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3">
        <f>SUM(J27:J34)</f>
        <v>3278549</v>
      </c>
      <c r="K26" s="53">
        <f>SUM(K27:K34)</f>
        <v>3278549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3264000</v>
      </c>
      <c r="K27" s="7">
        <v>3264000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12899</v>
      </c>
      <c r="K29" s="7">
        <v>12899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/>
      <c r="K32" s="7"/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1650</v>
      </c>
      <c r="K33" s="7">
        <v>1650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3">
        <f>SUM(J36:J38)</f>
        <v>7462404</v>
      </c>
      <c r="K35" s="53">
        <f>SUM(K36:K38)</f>
        <v>7419481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6975500</v>
      </c>
      <c r="K36" s="7">
        <v>6975500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486904</v>
      </c>
      <c r="K37" s="7"/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/>
      <c r="K38" s="7">
        <v>443981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/>
      <c r="K39" s="7"/>
    </row>
    <row r="40" spans="1:11" ht="12.75">
      <c r="A40" s="198" t="s">
        <v>240</v>
      </c>
      <c r="B40" s="199"/>
      <c r="C40" s="199"/>
      <c r="D40" s="199"/>
      <c r="E40" s="199"/>
      <c r="F40" s="199"/>
      <c r="G40" s="199"/>
      <c r="H40" s="200"/>
      <c r="I40" s="1">
        <v>34</v>
      </c>
      <c r="J40" s="53">
        <f>J41+J49+J56+J64</f>
        <v>23844651</v>
      </c>
      <c r="K40" s="53">
        <f>K41+K49+K56+K64</f>
        <v>106209229.81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3">
        <f>SUM(J42:J48)</f>
        <v>8136077</v>
      </c>
      <c r="K41" s="53">
        <f>SUM(K42:K48)</f>
        <v>7861057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544066</v>
      </c>
      <c r="K42" s="7">
        <v>573268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128763</v>
      </c>
      <c r="K44" s="7">
        <v>155054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7406768</v>
      </c>
      <c r="K45" s="7">
        <v>7090461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56480</v>
      </c>
      <c r="K46" s="7">
        <v>42274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3">
        <f>SUM(J50:J55)</f>
        <v>11301910</v>
      </c>
      <c r="K49" s="53">
        <f>SUM(K50:K55)</f>
        <v>90829179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2203868</v>
      </c>
      <c r="K50" s="7">
        <v>1944326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8878561</v>
      </c>
      <c r="K51" s="7">
        <v>7220789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58173</v>
      </c>
      <c r="K53" s="7">
        <v>36183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161308</v>
      </c>
      <c r="K54" s="7">
        <v>597610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/>
      <c r="K55" s="7">
        <v>81030271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3">
        <f>SUM(J57:J63)</f>
        <v>3680591</v>
      </c>
      <c r="K56" s="53">
        <f>SUM(K57:K63)</f>
        <v>5883524.81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2561362</v>
      </c>
      <c r="K58" s="7">
        <v>5772302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1119229</v>
      </c>
      <c r="K62" s="7">
        <v>100185.81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>
        <v>11037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726073</v>
      </c>
      <c r="K64" s="7">
        <v>1635469</v>
      </c>
    </row>
    <row r="65" spans="1:11" ht="12.75">
      <c r="A65" s="198" t="s">
        <v>56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269857</v>
      </c>
      <c r="K65" s="7">
        <v>4523</v>
      </c>
    </row>
    <row r="66" spans="1:11" ht="12.75">
      <c r="A66" s="198" t="s">
        <v>241</v>
      </c>
      <c r="B66" s="199"/>
      <c r="C66" s="199"/>
      <c r="D66" s="199"/>
      <c r="E66" s="199"/>
      <c r="F66" s="199"/>
      <c r="G66" s="199"/>
      <c r="H66" s="200"/>
      <c r="I66" s="1">
        <v>60</v>
      </c>
      <c r="J66" s="53">
        <f>J7+J8+J40+J65</f>
        <v>259528026</v>
      </c>
      <c r="K66" s="53">
        <f>K7+K8+K40+K65</f>
        <v>235789409.81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3061045</v>
      </c>
      <c r="K67" s="8">
        <v>2920379</v>
      </c>
    </row>
    <row r="68" spans="1:11" ht="12.75">
      <c r="A68" s="215" t="s">
        <v>58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197"/>
      <c r="I69" s="3">
        <v>62</v>
      </c>
      <c r="J69" s="54">
        <f>J70+J71+J72+J78+J79+J82+J85</f>
        <v>149021435</v>
      </c>
      <c r="K69" s="54">
        <f>K70+K71+K72+K78+K79+K82+K85</f>
        <v>158069820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110466000</v>
      </c>
      <c r="K70" s="7">
        <v>110466000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/>
      <c r="K71" s="7"/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/>
      <c r="K73" s="7"/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/>
      <c r="K74" s="7"/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/>
      <c r="K75" s="7"/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/>
      <c r="K76" s="7"/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/>
      <c r="K77" s="7"/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>
        <v>77834692</v>
      </c>
      <c r="K78" s="7">
        <v>76900572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3">
        <f>J80-J81</f>
        <v>-30637643</v>
      </c>
      <c r="K79" s="53">
        <f>K80-K81</f>
        <v>-39101198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30637643</v>
      </c>
      <c r="K81" s="7">
        <v>39101198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3">
        <f>J83-J84</f>
        <v>-8641614</v>
      </c>
      <c r="K82" s="53">
        <f>K83-K84</f>
        <v>9804446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9804446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8641614</v>
      </c>
      <c r="K84" s="7"/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>
      <c r="A86" s="198" t="s">
        <v>19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3">
        <f>SUM(J87:J89)</f>
        <v>1195700</v>
      </c>
      <c r="K86" s="53">
        <f>SUM(K87:K89)</f>
        <v>1195700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1195700</v>
      </c>
      <c r="K87" s="7">
        <v>1195700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>
      <c r="A90" s="198" t="s">
        <v>20</v>
      </c>
      <c r="B90" s="199"/>
      <c r="C90" s="199"/>
      <c r="D90" s="199"/>
      <c r="E90" s="199"/>
      <c r="F90" s="199"/>
      <c r="G90" s="199"/>
      <c r="H90" s="200"/>
      <c r="I90" s="1">
        <v>83</v>
      </c>
      <c r="J90" s="53">
        <f>SUM(J91:J99)</f>
        <v>8164085</v>
      </c>
      <c r="K90" s="53">
        <f>SUM(K91:K99)</f>
        <v>2903699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3259025</v>
      </c>
      <c r="K93" s="7">
        <v>2903699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4905060</v>
      </c>
      <c r="K98" s="7">
        <v>0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/>
      <c r="K99" s="7"/>
    </row>
    <row r="100" spans="1:11" ht="12.75">
      <c r="A100" s="198" t="s">
        <v>21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3">
        <f>SUM(J101:J112)</f>
        <v>101146806</v>
      </c>
      <c r="K100" s="53">
        <f>SUM(K101:K112)</f>
        <v>73620191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50100674</v>
      </c>
      <c r="K101" s="7">
        <v>49355866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1105967</v>
      </c>
      <c r="K103" s="7">
        <v>448322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117265</v>
      </c>
      <c r="K104" s="7">
        <v>197447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15166117</v>
      </c>
      <c r="K105" s="7">
        <v>17518131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2919616</v>
      </c>
      <c r="K106" s="7">
        <v>1459808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889135</v>
      </c>
      <c r="K108" s="7">
        <v>537278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779732</v>
      </c>
      <c r="K109" s="7">
        <v>440459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/>
      <c r="K110" s="7"/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30068300</v>
      </c>
      <c r="K112" s="7">
        <v>3662880</v>
      </c>
    </row>
    <row r="113" spans="1:11" ht="12.75">
      <c r="A113" s="198" t="s">
        <v>1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/>
      <c r="K113" s="7"/>
    </row>
    <row r="114" spans="1:11" ht="12.75">
      <c r="A114" s="198" t="s">
        <v>25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3">
        <f>J69+J86+J90+J100+J113</f>
        <v>259528026</v>
      </c>
      <c r="K114" s="53">
        <f>K69+K86+K90+K100+K113</f>
        <v>235789410</v>
      </c>
    </row>
    <row r="115" spans="1:11" ht="12.75">
      <c r="A115" s="223" t="s">
        <v>57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3061045</v>
      </c>
      <c r="K115" s="8">
        <v>2920379</v>
      </c>
    </row>
    <row r="116" spans="1:11" ht="12.75">
      <c r="A116" s="215" t="s">
        <v>310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229"/>
      <c r="J117" s="229"/>
      <c r="K117" s="230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/>
      <c r="K118" s="7"/>
    </row>
    <row r="119" spans="1:11" ht="12.75">
      <c r="A119" s="231" t="s">
        <v>9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/>
      <c r="K119" s="8"/>
    </row>
    <row r="120" spans="1:11" ht="12.75">
      <c r="A120" s="234" t="s">
        <v>311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8">
      <selection activeCell="A42" sqref="A42:H4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1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5" t="s">
        <v>349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36" t="s">
        <v>350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23.25">
      <c r="A4" s="237" t="s">
        <v>59</v>
      </c>
      <c r="B4" s="237"/>
      <c r="C4" s="237"/>
      <c r="D4" s="237"/>
      <c r="E4" s="237"/>
      <c r="F4" s="237"/>
      <c r="G4" s="237"/>
      <c r="H4" s="237"/>
      <c r="I4" s="58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7"/>
      <c r="B5" s="237"/>
      <c r="C5" s="237"/>
      <c r="D5" s="237"/>
      <c r="E5" s="237"/>
      <c r="F5" s="237"/>
      <c r="G5" s="237"/>
      <c r="H5" s="237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197"/>
      <c r="I7" s="3">
        <v>111</v>
      </c>
      <c r="J7" s="54">
        <f>SUM(J8:J9)</f>
        <v>57378842</v>
      </c>
      <c r="K7" s="54">
        <f>SUM(K8:K9)</f>
        <v>16618164</v>
      </c>
      <c r="L7" s="54">
        <f>SUM(L8:L9)</f>
        <v>56999647</v>
      </c>
      <c r="M7" s="54">
        <f>SUM(M8:M9)</f>
        <v>24438216</v>
      </c>
    </row>
    <row r="8" spans="1:13" ht="12.75">
      <c r="A8" s="198" t="s">
        <v>152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46548147</v>
      </c>
      <c r="K8" s="7">
        <v>11724501</v>
      </c>
      <c r="L8" s="7">
        <v>30069737</v>
      </c>
      <c r="M8" s="7">
        <v>6912510</v>
      </c>
    </row>
    <row r="9" spans="1:13" ht="12.75">
      <c r="A9" s="198" t="s">
        <v>103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10830695</v>
      </c>
      <c r="K9" s="7">
        <v>4893663</v>
      </c>
      <c r="L9" s="7">
        <v>26929910</v>
      </c>
      <c r="M9" s="7">
        <v>17525706</v>
      </c>
    </row>
    <row r="10" spans="1:13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3">
        <f>J11+J12+J16+J20+J21+J22+J25+J26</f>
        <v>64806236</v>
      </c>
      <c r="K10" s="53">
        <f>K11+K12+K16+K20+K21+K22+K25+K26</f>
        <v>16252959</v>
      </c>
      <c r="L10" s="53">
        <f>L11+L12+L16+L20+L21+L22+L25+L26</f>
        <v>47764335</v>
      </c>
      <c r="M10" s="53">
        <f>M11+M12+M16+M20+M21+M22+M25+M26</f>
        <v>12530229</v>
      </c>
    </row>
    <row r="11" spans="1:13" ht="12.75">
      <c r="A11" s="198" t="s">
        <v>104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>
        <v>793</v>
      </c>
      <c r="K11" s="7">
        <v>-16782</v>
      </c>
      <c r="L11" s="7">
        <v>-30273</v>
      </c>
      <c r="M11" s="7">
        <v>228490</v>
      </c>
    </row>
    <row r="12" spans="1:13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3">
        <f>SUM(J13:J15)</f>
        <v>41355635</v>
      </c>
      <c r="K12" s="53">
        <f>SUM(K13:K15)</f>
        <v>10890993</v>
      </c>
      <c r="L12" s="53">
        <f>SUM(L13:L15)</f>
        <v>30108148</v>
      </c>
      <c r="M12" s="53">
        <f>SUM(M13:M15)</f>
        <v>7148525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4245512</v>
      </c>
      <c r="K13" s="7">
        <v>447254</v>
      </c>
      <c r="L13" s="7">
        <v>3933193</v>
      </c>
      <c r="M13" s="7">
        <v>838113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30652663</v>
      </c>
      <c r="K14" s="7">
        <v>8890929</v>
      </c>
      <c r="L14" s="7">
        <v>19153554</v>
      </c>
      <c r="M14" s="7">
        <v>4657707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6457460</v>
      </c>
      <c r="K15" s="7">
        <v>1552810</v>
      </c>
      <c r="L15" s="7">
        <v>7021401</v>
      </c>
      <c r="M15" s="7">
        <v>1652705</v>
      </c>
    </row>
    <row r="16" spans="1:13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3">
        <f>SUM(J17:J19)</f>
        <v>10603838</v>
      </c>
      <c r="K16" s="53">
        <f>SUM(K17:K19)</f>
        <v>2557613</v>
      </c>
      <c r="L16" s="53">
        <f>SUM(L17:L19)</f>
        <v>7673810</v>
      </c>
      <c r="M16" s="53">
        <f>SUM(M17:M19)</f>
        <v>1604529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6706660</v>
      </c>
      <c r="K17" s="7">
        <v>1737947</v>
      </c>
      <c r="L17" s="7">
        <v>4940533</v>
      </c>
      <c r="M17" s="7">
        <v>1052082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2345854</v>
      </c>
      <c r="K18" s="7">
        <v>468848</v>
      </c>
      <c r="L18" s="7">
        <v>1682163</v>
      </c>
      <c r="M18" s="7">
        <v>345689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1551324</v>
      </c>
      <c r="K19" s="7">
        <v>350818</v>
      </c>
      <c r="L19" s="7">
        <v>1051114</v>
      </c>
      <c r="M19" s="7">
        <v>206758</v>
      </c>
    </row>
    <row r="20" spans="1:13" ht="12.75">
      <c r="A20" s="198" t="s">
        <v>105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6001979</v>
      </c>
      <c r="K20" s="7">
        <v>1530543</v>
      </c>
      <c r="L20" s="7">
        <v>2790329</v>
      </c>
      <c r="M20" s="7">
        <v>292564</v>
      </c>
    </row>
    <row r="21" spans="1:13" ht="12.75">
      <c r="A21" s="198" t="s">
        <v>106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6308561</v>
      </c>
      <c r="K21" s="7">
        <v>1202628</v>
      </c>
      <c r="L21" s="7">
        <v>5112785</v>
      </c>
      <c r="M21" s="7">
        <v>1225268</v>
      </c>
    </row>
    <row r="22" spans="1:13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/>
      <c r="K24" s="7"/>
      <c r="L24" s="7"/>
      <c r="M24" s="7"/>
    </row>
    <row r="25" spans="1:13" ht="12.75">
      <c r="A25" s="198" t="s">
        <v>107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/>
      <c r="M25" s="7"/>
    </row>
    <row r="26" spans="1:13" ht="12.75">
      <c r="A26" s="198" t="s">
        <v>50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>
        <v>535430</v>
      </c>
      <c r="K26" s="7">
        <v>87964</v>
      </c>
      <c r="L26" s="7">
        <v>2109536</v>
      </c>
      <c r="M26" s="7">
        <v>2030853</v>
      </c>
    </row>
    <row r="27" spans="1:13" ht="12.75">
      <c r="A27" s="198" t="s">
        <v>213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3">
        <f>SUM(J28:J32)</f>
        <v>473913</v>
      </c>
      <c r="K27" s="53">
        <f>SUM(K28:K32)</f>
        <v>110665</v>
      </c>
      <c r="L27" s="53">
        <f>SUM(L28:L32)</f>
        <v>1386200</v>
      </c>
      <c r="M27" s="53">
        <f>SUM(M28:M32)</f>
        <v>951458</v>
      </c>
    </row>
    <row r="28" spans="1:13" ht="12.75">
      <c r="A28" s="198" t="s">
        <v>227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449856</v>
      </c>
      <c r="K28" s="7">
        <v>114319</v>
      </c>
      <c r="L28" s="7">
        <v>372383</v>
      </c>
      <c r="M28" s="7">
        <v>99306</v>
      </c>
    </row>
    <row r="29" spans="1:13" ht="12.75">
      <c r="A29" s="198" t="s">
        <v>155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24053</v>
      </c>
      <c r="K29" s="7">
        <v>-3654</v>
      </c>
      <c r="L29" s="7">
        <v>1013817</v>
      </c>
      <c r="M29" s="7">
        <v>849762</v>
      </c>
    </row>
    <row r="30" spans="1:13" ht="12.75">
      <c r="A30" s="198" t="s">
        <v>139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>
      <c r="A31" s="198" t="s">
        <v>223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>
      <c r="A32" s="198" t="s">
        <v>140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>
        <v>4</v>
      </c>
      <c r="K32" s="7"/>
      <c r="L32" s="7"/>
      <c r="M32" s="7">
        <v>2390</v>
      </c>
    </row>
    <row r="33" spans="1:13" ht="12.75">
      <c r="A33" s="198" t="s">
        <v>214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3">
        <f>SUM(J34:J37)</f>
        <v>1688133</v>
      </c>
      <c r="K33" s="53">
        <f>SUM(K34:K37)</f>
        <v>722224</v>
      </c>
      <c r="L33" s="53">
        <f>SUM(L34:L37)</f>
        <v>817066</v>
      </c>
      <c r="M33" s="53">
        <f>SUM(M34:M37)</f>
        <v>322971</v>
      </c>
    </row>
    <row r="34" spans="1:13" ht="12.75">
      <c r="A34" s="198" t="s">
        <v>66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201817</v>
      </c>
      <c r="K34" s="7">
        <v>50533</v>
      </c>
      <c r="L34" s="7">
        <v>159058</v>
      </c>
      <c r="M34" s="7">
        <v>159058</v>
      </c>
    </row>
    <row r="35" spans="1:13" ht="12.75">
      <c r="A35" s="198" t="s">
        <v>65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1150709</v>
      </c>
      <c r="K35" s="7">
        <v>357509</v>
      </c>
      <c r="L35" s="7">
        <v>644910</v>
      </c>
      <c r="M35" s="7">
        <v>156697</v>
      </c>
    </row>
    <row r="36" spans="1:13" ht="12.75">
      <c r="A36" s="198" t="s">
        <v>224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>
      <c r="A37" s="198" t="s">
        <v>67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>
        <v>335607</v>
      </c>
      <c r="K37" s="7">
        <v>314182</v>
      </c>
      <c r="L37" s="7">
        <v>13098</v>
      </c>
      <c r="M37" s="7">
        <v>7216</v>
      </c>
    </row>
    <row r="38" spans="1:13" ht="12.75">
      <c r="A38" s="198" t="s">
        <v>195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>
      <c r="A39" s="198" t="s">
        <v>196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>
      <c r="A40" s="198" t="s">
        <v>225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>
      <c r="A41" s="198" t="s">
        <v>226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>
      <c r="A42" s="198" t="s">
        <v>215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3">
        <f>J7+J27+J38+J40</f>
        <v>57852755</v>
      </c>
      <c r="K42" s="53">
        <f>K7+K27+K38+K40</f>
        <v>16728829</v>
      </c>
      <c r="L42" s="53">
        <f>L7+L27+L38+L40</f>
        <v>58385847</v>
      </c>
      <c r="M42" s="53">
        <f>M7+M27+M38+M40</f>
        <v>25389674</v>
      </c>
    </row>
    <row r="43" spans="1:13" ht="12.75">
      <c r="A43" s="198" t="s">
        <v>216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3">
        <f>J10+J33+J39+J41</f>
        <v>66494369</v>
      </c>
      <c r="K43" s="53">
        <f>K10+K33+K39+K41</f>
        <v>16975183</v>
      </c>
      <c r="L43" s="53">
        <f>L10+L33+L39+L41</f>
        <v>48581401</v>
      </c>
      <c r="M43" s="53">
        <f>M10+M33+M39+M41</f>
        <v>12853200</v>
      </c>
    </row>
    <row r="44" spans="1:13" ht="12.75">
      <c r="A44" s="198" t="s">
        <v>236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3">
        <f>J42-J43</f>
        <v>-8641614</v>
      </c>
      <c r="K44" s="53">
        <f>K42-K43</f>
        <v>-246354</v>
      </c>
      <c r="L44" s="53">
        <f>L42-L43</f>
        <v>9804446</v>
      </c>
      <c r="M44" s="53">
        <f>M42-M43</f>
        <v>12536474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9804446</v>
      </c>
      <c r="M45" s="53">
        <f>IF(M42&gt;M43,M42-M43,0)</f>
        <v>12536474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8641614</v>
      </c>
      <c r="K46" s="53">
        <f>IF(K43&gt;K42,K43-K42,0)</f>
        <v>246354</v>
      </c>
      <c r="L46" s="53">
        <f>IF(L43&gt;L42,L43-L42,0)</f>
        <v>0</v>
      </c>
      <c r="M46" s="53">
        <f>IF(M43&gt;M42,M43-M42,0)</f>
        <v>0</v>
      </c>
    </row>
    <row r="47" spans="1:13" ht="12.75">
      <c r="A47" s="198" t="s">
        <v>217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/>
      <c r="K47" s="7"/>
      <c r="L47" s="7"/>
      <c r="M47" s="7"/>
    </row>
    <row r="48" spans="1:13" ht="12.75">
      <c r="A48" s="198" t="s">
        <v>237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3">
        <f>J44-J47</f>
        <v>-8641614</v>
      </c>
      <c r="K48" s="53">
        <f>K44-K47</f>
        <v>-246354</v>
      </c>
      <c r="L48" s="53">
        <f>L44-L47</f>
        <v>9804446</v>
      </c>
      <c r="M48" s="53">
        <f>M44-M47</f>
        <v>12536474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9804446</v>
      </c>
      <c r="M49" s="53">
        <f>IF(M48&gt;0,M48,0)</f>
        <v>12536474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1">
        <f>IF(J48&lt;0,-J48,0)</f>
        <v>8641614</v>
      </c>
      <c r="K50" s="61">
        <f>IF(K48&lt;0,-K48,0)</f>
        <v>246354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5"/>
      <c r="J52" s="55"/>
      <c r="K52" s="55"/>
      <c r="L52" s="55"/>
      <c r="M52" s="62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-8641614</v>
      </c>
      <c r="K53" s="7"/>
      <c r="L53" s="7">
        <v>9804446</v>
      </c>
      <c r="M53" s="7">
        <v>12536474</v>
      </c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21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/>
      <c r="K56" s="6"/>
      <c r="L56" s="6"/>
      <c r="M56" s="6"/>
    </row>
    <row r="57" spans="1:13" ht="12.75">
      <c r="A57" s="198" t="s">
        <v>221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8" t="s">
        <v>228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>
      <c r="A59" s="198" t="s">
        <v>229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>
      <c r="A61" s="198" t="s">
        <v>230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>
      <c r="A62" s="198" t="s">
        <v>231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>
      <c r="A63" s="198" t="s">
        <v>232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>
      <c r="A64" s="198" t="s">
        <v>233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>
      <c r="A65" s="198" t="s">
        <v>222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>
      <c r="A66" s="198" t="s">
        <v>193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8" t="s">
        <v>194</v>
      </c>
      <c r="B67" s="199"/>
      <c r="C67" s="199"/>
      <c r="D67" s="199"/>
      <c r="E67" s="199"/>
      <c r="F67" s="199"/>
      <c r="G67" s="199"/>
      <c r="H67" s="20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/>
      <c r="K70" s="7"/>
      <c r="L70" s="7"/>
      <c r="M70" s="7"/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349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351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-8641614</v>
      </c>
      <c r="K7" s="7">
        <v>9804446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6001979</v>
      </c>
      <c r="K8" s="7">
        <v>2790329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3162861</v>
      </c>
      <c r="K11" s="7">
        <v>275020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8028250</v>
      </c>
      <c r="K12" s="7">
        <v>86075654</v>
      </c>
    </row>
    <row r="13" spans="1:11" ht="12.75">
      <c r="A13" s="198" t="s">
        <v>157</v>
      </c>
      <c r="B13" s="199"/>
      <c r="C13" s="199"/>
      <c r="D13" s="199"/>
      <c r="E13" s="199"/>
      <c r="F13" s="199"/>
      <c r="G13" s="199"/>
      <c r="H13" s="199"/>
      <c r="I13" s="1">
        <v>7</v>
      </c>
      <c r="J13" s="64">
        <f>SUM(J7:J12)</f>
        <v>8551476</v>
      </c>
      <c r="K13" s="53">
        <f>SUM(K7:K12)</f>
        <v>98945449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11706983</v>
      </c>
      <c r="K14" s="7">
        <v>27526615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1374241</v>
      </c>
      <c r="K15" s="7">
        <v>79527269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1801643</v>
      </c>
      <c r="K17" s="7"/>
    </row>
    <row r="18" spans="1:11" ht="12.75">
      <c r="A18" s="198" t="s">
        <v>158</v>
      </c>
      <c r="B18" s="199"/>
      <c r="C18" s="199"/>
      <c r="D18" s="199"/>
      <c r="E18" s="199"/>
      <c r="F18" s="199"/>
      <c r="G18" s="199"/>
      <c r="H18" s="199"/>
      <c r="I18" s="1">
        <v>12</v>
      </c>
      <c r="J18" s="64">
        <f>SUM(J14:J17)</f>
        <v>14882867</v>
      </c>
      <c r="K18" s="53">
        <f>SUM(K14:K17)</f>
        <v>107053884</v>
      </c>
    </row>
    <row r="19" spans="1:11" ht="12.75">
      <c r="A19" s="198" t="s">
        <v>36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8" t="s">
        <v>37</v>
      </c>
      <c r="B20" s="199"/>
      <c r="C20" s="199"/>
      <c r="D20" s="199"/>
      <c r="E20" s="199"/>
      <c r="F20" s="199"/>
      <c r="G20" s="199"/>
      <c r="H20" s="199"/>
      <c r="I20" s="1">
        <v>14</v>
      </c>
      <c r="J20" s="64">
        <f>IF(J18&gt;J13,J18-J13,0)</f>
        <v>6331391</v>
      </c>
      <c r="K20" s="53">
        <f>IF(K18&gt;K13,K18-K13,0)</f>
        <v>8108435</v>
      </c>
    </row>
    <row r="21" spans="1:11" ht="12.75">
      <c r="A21" s="215" t="s">
        <v>159</v>
      </c>
      <c r="B21" s="226"/>
      <c r="C21" s="226"/>
      <c r="D21" s="226"/>
      <c r="E21" s="226"/>
      <c r="F21" s="226"/>
      <c r="G21" s="226"/>
      <c r="H21" s="226"/>
      <c r="I21" s="260"/>
      <c r="J21" s="260"/>
      <c r="K21" s="261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5672442</v>
      </c>
      <c r="K22" s="7">
        <v>10140839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198" t="s">
        <v>168</v>
      </c>
      <c r="B27" s="199"/>
      <c r="C27" s="199"/>
      <c r="D27" s="199"/>
      <c r="E27" s="199"/>
      <c r="F27" s="199"/>
      <c r="G27" s="199"/>
      <c r="H27" s="199"/>
      <c r="I27" s="1">
        <v>20</v>
      </c>
      <c r="J27" s="64">
        <f>SUM(J22:J26)</f>
        <v>5672442</v>
      </c>
      <c r="K27" s="53">
        <f>SUM(K22:K26)</f>
        <v>10140839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8997170</v>
      </c>
      <c r="K28" s="7">
        <v>2582816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198" t="s">
        <v>5</v>
      </c>
      <c r="B31" s="199"/>
      <c r="C31" s="199"/>
      <c r="D31" s="199"/>
      <c r="E31" s="199"/>
      <c r="F31" s="199"/>
      <c r="G31" s="199"/>
      <c r="H31" s="199"/>
      <c r="I31" s="1">
        <v>24</v>
      </c>
      <c r="J31" s="64">
        <f>SUM(J28:J30)</f>
        <v>8997170</v>
      </c>
      <c r="K31" s="53">
        <f>SUM(K28:K30)</f>
        <v>2582816</v>
      </c>
    </row>
    <row r="32" spans="1:11" ht="12.75">
      <c r="A32" s="198" t="s">
        <v>38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IF(J27&gt;J31,J27-J31,0)</f>
        <v>0</v>
      </c>
      <c r="K32" s="53">
        <f>IF(K27&gt;K31,K27-K31,0)</f>
        <v>7558023</v>
      </c>
    </row>
    <row r="33" spans="1:11" ht="12.75">
      <c r="A33" s="198" t="s">
        <v>39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IF(J31&gt;J27,J31-J27,0)</f>
        <v>3324728</v>
      </c>
      <c r="K33" s="53">
        <f>IF(K31&gt;K27,K31-K27,0)</f>
        <v>0</v>
      </c>
    </row>
    <row r="34" spans="1:11" ht="12.75">
      <c r="A34" s="215" t="s">
        <v>160</v>
      </c>
      <c r="B34" s="226"/>
      <c r="C34" s="226"/>
      <c r="D34" s="226"/>
      <c r="E34" s="226"/>
      <c r="F34" s="226"/>
      <c r="G34" s="226"/>
      <c r="H34" s="226"/>
      <c r="I34" s="260"/>
      <c r="J34" s="260"/>
      <c r="K34" s="261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2919617</v>
      </c>
      <c r="K35" s="7">
        <v>1459808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12088199</v>
      </c>
      <c r="K36" s="7"/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4594133</v>
      </c>
      <c r="K37" s="7"/>
    </row>
    <row r="38" spans="1:11" ht="12.75">
      <c r="A38" s="198" t="s">
        <v>68</v>
      </c>
      <c r="B38" s="199"/>
      <c r="C38" s="199"/>
      <c r="D38" s="199"/>
      <c r="E38" s="199"/>
      <c r="F38" s="199"/>
      <c r="G38" s="199"/>
      <c r="H38" s="199"/>
      <c r="I38" s="1">
        <v>30</v>
      </c>
      <c r="J38" s="64">
        <f>SUM(J35:J37)</f>
        <v>19601949</v>
      </c>
      <c r="K38" s="53">
        <f>SUM(K35:K37)</f>
        <v>1459808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6897618</v>
      </c>
      <c r="K39" s="7"/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3125654</v>
      </c>
      <c r="K43" s="7"/>
    </row>
    <row r="44" spans="1:11" ht="12.75">
      <c r="A44" s="198" t="s">
        <v>69</v>
      </c>
      <c r="B44" s="199"/>
      <c r="C44" s="199"/>
      <c r="D44" s="199"/>
      <c r="E44" s="199"/>
      <c r="F44" s="199"/>
      <c r="G44" s="199"/>
      <c r="H44" s="199"/>
      <c r="I44" s="1">
        <v>36</v>
      </c>
      <c r="J44" s="64">
        <f>SUM(J39:J43)</f>
        <v>10023272</v>
      </c>
      <c r="K44" s="53">
        <f>SUM(K39:K43)</f>
        <v>0</v>
      </c>
    </row>
    <row r="45" spans="1:11" ht="12.75">
      <c r="A45" s="198" t="s">
        <v>17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IF(J38&gt;J44,J38-J44,0)</f>
        <v>9578677</v>
      </c>
      <c r="K45" s="53">
        <f>IF(K38&gt;K44,K38-K44,0)</f>
        <v>1459808</v>
      </c>
    </row>
    <row r="46" spans="1:11" ht="12.75">
      <c r="A46" s="198" t="s">
        <v>18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909396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IF(J20-J19+J33-J32+J46-J45&gt;0,J20-J19+J33-J32+J46-J45,0)</f>
        <v>77442</v>
      </c>
      <c r="K48" s="53">
        <f>IF(K20-K19+K33-K32+K46-K45&gt;0,K20-K19+K33-K32+K46-K45,0)</f>
        <v>0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803515</v>
      </c>
      <c r="K49" s="7">
        <v>726073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>
        <v>909396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77442</v>
      </c>
      <c r="K51" s="7"/>
    </row>
    <row r="52" spans="1:11" ht="12.75">
      <c r="A52" s="231" t="s">
        <v>177</v>
      </c>
      <c r="B52" s="232"/>
      <c r="C52" s="232"/>
      <c r="D52" s="232"/>
      <c r="E52" s="232"/>
      <c r="F52" s="232"/>
      <c r="G52" s="232"/>
      <c r="H52" s="232"/>
      <c r="I52" s="4">
        <v>44</v>
      </c>
      <c r="J52" s="65">
        <f>J49+J50-J51</f>
        <v>726073</v>
      </c>
      <c r="K52" s="61">
        <f>K49+K50-K51</f>
        <v>1635469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11" sqref="L1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26"/>
      <c r="C6" s="226"/>
      <c r="D6" s="226"/>
      <c r="E6" s="226"/>
      <c r="F6" s="226"/>
      <c r="G6" s="226"/>
      <c r="H6" s="226"/>
      <c r="I6" s="260"/>
      <c r="J6" s="260"/>
      <c r="K6" s="261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198" t="s">
        <v>198</v>
      </c>
      <c r="B12" s="199"/>
      <c r="C12" s="199"/>
      <c r="D12" s="199"/>
      <c r="E12" s="199"/>
      <c r="F12" s="199"/>
      <c r="G12" s="199"/>
      <c r="H12" s="19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198" t="s">
        <v>47</v>
      </c>
      <c r="B19" s="199"/>
      <c r="C19" s="199"/>
      <c r="D19" s="199"/>
      <c r="E19" s="199"/>
      <c r="F19" s="199"/>
      <c r="G19" s="199"/>
      <c r="H19" s="19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26"/>
      <c r="C22" s="226"/>
      <c r="D22" s="226"/>
      <c r="E22" s="226"/>
      <c r="F22" s="226"/>
      <c r="G22" s="226"/>
      <c r="H22" s="226"/>
      <c r="I22" s="260"/>
      <c r="J22" s="260"/>
      <c r="K22" s="261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198" t="s">
        <v>114</v>
      </c>
      <c r="B28" s="199"/>
      <c r="C28" s="199"/>
      <c r="D28" s="199"/>
      <c r="E28" s="199"/>
      <c r="F28" s="199"/>
      <c r="G28" s="199"/>
      <c r="H28" s="19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198" t="s">
        <v>48</v>
      </c>
      <c r="B32" s="199"/>
      <c r="C32" s="199"/>
      <c r="D32" s="199"/>
      <c r="E32" s="199"/>
      <c r="F32" s="199"/>
      <c r="G32" s="199"/>
      <c r="H32" s="19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8" t="s">
        <v>110</v>
      </c>
      <c r="B33" s="199"/>
      <c r="C33" s="199"/>
      <c r="D33" s="199"/>
      <c r="E33" s="199"/>
      <c r="F33" s="199"/>
      <c r="G33" s="199"/>
      <c r="H33" s="19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8" t="s">
        <v>111</v>
      </c>
      <c r="B34" s="199"/>
      <c r="C34" s="199"/>
      <c r="D34" s="199"/>
      <c r="E34" s="199"/>
      <c r="F34" s="199"/>
      <c r="G34" s="199"/>
      <c r="H34" s="19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26"/>
      <c r="C35" s="226"/>
      <c r="D35" s="226"/>
      <c r="E35" s="226"/>
      <c r="F35" s="226"/>
      <c r="G35" s="226"/>
      <c r="H35" s="226"/>
      <c r="I35" s="260">
        <v>0</v>
      </c>
      <c r="J35" s="260"/>
      <c r="K35" s="261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198" t="s">
        <v>49</v>
      </c>
      <c r="B39" s="199"/>
      <c r="C39" s="199"/>
      <c r="D39" s="199"/>
      <c r="E39" s="199"/>
      <c r="F39" s="199"/>
      <c r="G39" s="199"/>
      <c r="H39" s="19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198" t="s">
        <v>148</v>
      </c>
      <c r="B45" s="199"/>
      <c r="C45" s="199"/>
      <c r="D45" s="199"/>
      <c r="E45" s="199"/>
      <c r="F45" s="199"/>
      <c r="G45" s="199"/>
      <c r="H45" s="19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8" t="s">
        <v>162</v>
      </c>
      <c r="B46" s="199"/>
      <c r="C46" s="199"/>
      <c r="D46" s="199"/>
      <c r="E46" s="199"/>
      <c r="F46" s="199"/>
      <c r="G46" s="199"/>
      <c r="H46" s="19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8" t="s">
        <v>163</v>
      </c>
      <c r="B47" s="199"/>
      <c r="C47" s="199"/>
      <c r="D47" s="199"/>
      <c r="E47" s="199"/>
      <c r="F47" s="199"/>
      <c r="G47" s="199"/>
      <c r="H47" s="19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8" t="s">
        <v>149</v>
      </c>
      <c r="B48" s="199"/>
      <c r="C48" s="199"/>
      <c r="D48" s="199"/>
      <c r="E48" s="199"/>
      <c r="F48" s="199"/>
      <c r="G48" s="199"/>
      <c r="H48" s="19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8" t="s">
        <v>15</v>
      </c>
      <c r="B49" s="199"/>
      <c r="C49" s="199"/>
      <c r="D49" s="199"/>
      <c r="E49" s="199"/>
      <c r="F49" s="199"/>
      <c r="G49" s="199"/>
      <c r="H49" s="19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8" t="s">
        <v>161</v>
      </c>
      <c r="B50" s="199"/>
      <c r="C50" s="199"/>
      <c r="D50" s="199"/>
      <c r="E50" s="199"/>
      <c r="F50" s="199"/>
      <c r="G50" s="199"/>
      <c r="H50" s="199"/>
      <c r="I50" s="1">
        <v>42</v>
      </c>
      <c r="J50" s="5"/>
      <c r="K50" s="7"/>
    </row>
    <row r="51" spans="1:11" ht="12.75">
      <c r="A51" s="198" t="s">
        <v>175</v>
      </c>
      <c r="B51" s="199"/>
      <c r="C51" s="199"/>
      <c r="D51" s="199"/>
      <c r="E51" s="199"/>
      <c r="F51" s="199"/>
      <c r="G51" s="199"/>
      <c r="H51" s="199"/>
      <c r="I51" s="1">
        <v>43</v>
      </c>
      <c r="J51" s="5"/>
      <c r="K51" s="7"/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4" sqref="J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5" t="s">
        <v>282</v>
      </c>
      <c r="D2" s="285"/>
      <c r="E2" s="77" t="s">
        <v>323</v>
      </c>
      <c r="F2" s="43" t="s">
        <v>250</v>
      </c>
      <c r="G2" s="286" t="s">
        <v>324</v>
      </c>
      <c r="H2" s="287"/>
      <c r="I2" s="74"/>
      <c r="J2" s="74"/>
      <c r="K2" s="74"/>
      <c r="L2" s="78"/>
    </row>
    <row r="3" spans="1:11" ht="23.25">
      <c r="A3" s="288" t="s">
        <v>59</v>
      </c>
      <c r="B3" s="288"/>
      <c r="C3" s="288"/>
      <c r="D3" s="288"/>
      <c r="E3" s="288"/>
      <c r="F3" s="288"/>
      <c r="G3" s="288"/>
      <c r="H3" s="288"/>
      <c r="I3" s="81" t="s">
        <v>305</v>
      </c>
      <c r="J3" s="82" t="s">
        <v>150</v>
      </c>
      <c r="K3" s="82" t="s">
        <v>151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110466000</v>
      </c>
      <c r="K5" s="45">
        <v>110466000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/>
      <c r="K7" s="46"/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-30637643</v>
      </c>
      <c r="K8" s="46">
        <v>-39101198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-8641614</v>
      </c>
      <c r="K9" s="46">
        <v>9804446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77834692</v>
      </c>
      <c r="K10" s="46">
        <v>76900572</v>
      </c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149021435</v>
      </c>
      <c r="K14" s="79">
        <f>SUM(K5:K13)</f>
        <v>158069820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>
        <v>-848814</v>
      </c>
      <c r="K20" s="46">
        <v>9048385</v>
      </c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-848814</v>
      </c>
      <c r="K21" s="80">
        <f>SUM(K15:K20)</f>
        <v>9048385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7">
        <v>18</v>
      </c>
      <c r="J23" s="45">
        <v>-848814</v>
      </c>
      <c r="K23" s="45">
        <v>9048385</v>
      </c>
    </row>
    <row r="24" spans="1:11" ht="17.25" customHeight="1">
      <c r="A24" s="271" t="s">
        <v>303</v>
      </c>
      <c r="B24" s="272"/>
      <c r="C24" s="272"/>
      <c r="D24" s="272"/>
      <c r="E24" s="272"/>
      <c r="F24" s="272"/>
      <c r="G24" s="272"/>
      <c r="H24" s="272"/>
      <c r="I24" s="48">
        <v>19</v>
      </c>
      <c r="J24" s="80"/>
      <c r="K24" s="80"/>
    </row>
    <row r="25" spans="1:11" ht="30" customHeight="1">
      <c r="A25" s="273" t="s">
        <v>304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="110" zoomScaleSheetLayoutView="110" zoomScalePageLayoutView="0" workbookViewId="0" topLeftCell="A5">
      <selection activeCell="A28" sqref="A2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128" t="s">
        <v>328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28" t="s">
        <v>352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353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354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339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359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128" t="s">
        <v>355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28" t="s">
        <v>356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128" t="s">
        <v>360</v>
      </c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128" t="s">
        <v>361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128" t="s">
        <v>357</v>
      </c>
      <c r="B28" s="40"/>
      <c r="C28" s="40"/>
      <c r="D28" s="40"/>
      <c r="E28" s="40"/>
      <c r="F28" s="40"/>
      <c r="G28" s="40"/>
      <c r="H28" s="40"/>
      <c r="I28" s="40"/>
      <c r="J28" s="40"/>
    </row>
    <row r="32" ht="12.75">
      <c r="H32" t="s">
        <v>328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2013-02-14T14:28:03Z</cp:lastPrinted>
  <dcterms:created xsi:type="dcterms:W3CDTF">2008-10-17T11:51:54Z</dcterms:created>
  <dcterms:modified xsi:type="dcterms:W3CDTF">2013-02-14T14:28:13Z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