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<sst xmlns="http://schemas.openxmlformats.org/spreadsheetml/2006/main" count="427" uniqueCount="371">
  <si>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</si>
  <si>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</si>
  <si>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</si>
  <si>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</si>
  <si>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</si>
  <si>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</si>
  <si>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</si>
  <si>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</si>
  <si>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</si>
  <si>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</si>
  <si>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</si>
  <si>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</si>
  <si>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</si>
  <si>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</si>
  <si>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</si>
  <si>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</si>
  <si>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</si>
  <si>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</si>
  <si>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</si>
  <si>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</si>
  <si>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</si>
  <si>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</si>
  <si>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</si>
  <si>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</si>
  <si>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</si>
  <si>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</si>
  <si>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</si>
  <si>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</si>
  <si>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</si>
  <si>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</si>
  <si>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</si>
  <si>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</si>
  <si>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</si>
  <si>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</si>
  <si>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</si>
  <si>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</si>
  <si>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</si>
  <si>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</si>
  <si>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</si>
  <si>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</si>
  <si>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</si>
  <si>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</si>
  <si>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</si>
  <si>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</si>
  <si>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</si>
  <si>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</si>
  <si>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</si>
  <si>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</si>
  <si>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</si>
  <si>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</si>
  <si>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</si>
  <si>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</si>
  <si>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</si>
  <si>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</si>
  <si>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</si>
  <si>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</si>
  <si>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</si>
  <si>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</si>
  <si>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</si>
  <si>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</si>
  <si>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</si>
  <si>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</si>
  <si>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</si>
  <si>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</si>
  <si>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</si>
  <si>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</si>
  <si>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</si>
  <si>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</si>
  <si>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</si>
  <si>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</si>
  <si>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</si>
  <si>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</si>
  <si>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</si>
  <si>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</si>
  <si>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</si>
  <si>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</si>
  <si>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</si>
  <si>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</si>
  <si>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</si>
  <si>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</si>
  <si>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</si>
  <si>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</si>
  <si>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</si>
  <si>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</si>
  <si>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</si>
  <si>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</si>
  <si>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</si>
  <si>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</si>
  <si>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</si>
  <si>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</si>
  <si>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</si>
  <si>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</si>
  <si>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</si>
  <si>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</si>
  <si>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</si>
  <si>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</si>
  <si>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</si>
  <si>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</si>
  <si>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</si>
  <si>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</si>
  <si>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</si>
  <si>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</si>
  <si>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</si>
  <si>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</si>
  <si>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</si>
  <si>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</si>
  <si>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</si>
  <si>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</si>
  <si>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</si>
  <si>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</si>
  <si>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</si>
  <si>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</si>
  <si>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</si>
  <si>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</si>
  <si>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</si>
  <si>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</si>
  <si>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</si>
  <si>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</si>
  <si>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</si>
  <si>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</si>
  <si>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</si>
  <si>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</si>
  <si>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</si>
  <si>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</si>
  <si>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</si>
  <si>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</si>
  <si>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</si>
  <si>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</si>
  <si>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</si>
  <si>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</si>
  <si>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</si>
  <si>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</si>
  <si>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</si>
  <si>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</si>
  <si>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</si>
  <si>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</si>
  <si>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</si>
  <si>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</si>
  <si>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</si>
  <si>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</si>
  <si>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</si>
  <si>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</si>
  <si>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</si>
  <si>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</si>
  <si>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</si>
  <si>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</si>
  <si>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</si>
  <si>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</si>
  <si>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</si>
  <si>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</si>
  <si>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</si>
  <si>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</si>
  <si>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</si>
  <si>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</si>
  <si>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</si>
  <si>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</si>
  <si>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</si>
  <si>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</si>
  <si>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</si>
  <si>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</si>
  <si>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</si>
  <si>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</si>
  <si>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</si>
  <si>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</si>
  <si>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</si>
  <si>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</si>
  <si>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</si>
  <si>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</si>
  <si>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</si>
  <si>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</si>
  <si>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</si>
  <si>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</si>
  <si>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</si>
  <si>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</si>
  <si>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</si>
  <si>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</si>
  <si>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</si>
  <si>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</si>
  <si>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</si>
  <si>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</si>
  <si>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</si>
  <si>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</si>
  <si>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</si>
  <si>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</si>
  <si>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</si>
  <si>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</si>
  <si>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</si>
  <si>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</si>
  <si>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</si>
  <si>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</si>
  <si>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</si>
  <si>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</si>
  <si>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</si>
  <si>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</si>
  <si>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</si>
  <si>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</si>
  <si>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</si>
  <si>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</si>
  <si>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</si>
  <si>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</si>
  <si>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</si>
  <si>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</si>
  <si>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</si>
  <si>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</si>
  <si>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</si>
  <si>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</si>
  <si>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</si>
  <si>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</si>
  <si>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</si>
  <si>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</si>
  <si>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</si>
  <si>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</si>
  <si>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</si>
  <si>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</si>
  <si>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</si>
  <si>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</si>
  <si>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</si>
  <si>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</si>
  <si>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</si>
  <si>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</si>
  <si>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</si>
  <si>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</si>
  <si>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</si>
  <si>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</si>
  <si>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</si>
  <si>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</si>
  <si>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</si>
  <si>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</si>
  <si>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</si>
  <si>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</si>
  <si>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</si>
  <si>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</si>
  <si>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</si>
  <si>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</si>
  <si>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</si>
  <si>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</si>
  <si>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</si>
  <si>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</si>
  <si>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</si>
  <si>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</si>
  <si>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</si>
  <si>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</si>
  <si>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</si>
  <si>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</si>
  <si>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</si>
  <si>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</si>
  <si>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</si>
  <si>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</si>
  <si>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</si>
  <si>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</si>
  <si>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</si>
  <si>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</si>
  <si>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</si>
  <si>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</si>
  <si>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</si>
  <si>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</si>
  <si>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</si>
  <si>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</si>
  <si>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</si>
  <si>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</si>
  <si>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</si>
  <si>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</si>
  <si>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</si>
  <si>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</si>
  <si>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</si>
  <si>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</si>
  <si>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</si>
  <si>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</si>
  <si>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</si>
  <si>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</si>
  <si>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</si>
  <si>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</si>
  <si>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</si>
  <si>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</si>
  <si>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</si>
  <si>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</si>
  <si>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</si>
  <si>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</si>
  <si>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</si>
  <si>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</si>
  <si>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</si>
  <si>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</si>
  <si>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</si>
  <si>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</si>
  <si>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</si>
  <si>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</si>
  <si>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</si>
  <si>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</si>
  <si>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</si>
  <si>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</si>
  <si>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</si>
  <si>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</si>
  <si>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</si>
  <si>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</si>
  <si>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</si>
  <si>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</si>
  <si>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</si>
  <si>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</si>
  <si>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</si>
  <si>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</si>
  <si>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</si>
  <si>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</si>
  <si>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</si>
  <si>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</si>
  <si>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</si>
  <si>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</si>
  <si>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</si>
  <si>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</si>
  <si>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</si>
  <si>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</si>
  <si>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</si>
  <si>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</si>
  <si>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</si>
  <si>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</si>
  <si>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</si>
  <si>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</si>
  <si>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</si>
  <si>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</si>
  <si>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</si>
  <si>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</si>
  <si>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</si>
  <si>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</si>
  <si>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</si>
  <si>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</si>
  <si>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30.09.2012.</t>
  </si>
  <si>
    <t>03203077</t>
  </si>
  <si>
    <t>040016469</t>
  </si>
  <si>
    <t>07538718933</t>
  </si>
  <si>
    <t>GRUPA ISTRA</t>
  </si>
  <si>
    <t>PULA</t>
  </si>
  <si>
    <t>NARODNI TRG 10</t>
  </si>
  <si>
    <t>natalija.bilic@istra-trgovina.hr</t>
  </si>
  <si>
    <t>istra@istra-trgovina.hr</t>
  </si>
  <si>
    <t>www.istra-trgovina.hr</t>
  </si>
  <si>
    <t>ISTARSKA</t>
  </si>
  <si>
    <t>DA</t>
  </si>
  <si>
    <t>4690</t>
  </si>
  <si>
    <t>BILIĆ NATALIJA</t>
  </si>
  <si>
    <t>052535101</t>
  </si>
  <si>
    <t>052535125</t>
  </si>
  <si>
    <t>VENCL ZORAN</t>
  </si>
  <si>
    <t>PULJANKA-INŽENJERING d.o.o PULA</t>
  </si>
  <si>
    <t>PULA, DOBRICHEVA 7</t>
  </si>
  <si>
    <t>01475169</t>
  </si>
  <si>
    <t>B-VODA d.o.o BUZET</t>
  </si>
  <si>
    <t>BUZET, SVETI IVAN 6</t>
  </si>
  <si>
    <t>02065231</t>
  </si>
  <si>
    <t>NEKRETNINE PULJANKA d.o.o PULA</t>
  </si>
  <si>
    <t>02774500</t>
  </si>
  <si>
    <t>stanje na dan 30.09.2012.</t>
  </si>
  <si>
    <t>Obveznik: _GRUPA ISTRA___________________________________________________________</t>
  </si>
  <si>
    <t>u razdoblju 01.01.2012. do 30.09.2012.</t>
  </si>
  <si>
    <t>Obveznik: _GRUPA ISTRA____________________________________________________________</t>
  </si>
  <si>
    <t>Grupu Istra čine:</t>
  </si>
  <si>
    <t>ISTRA d.d. PULA</t>
  </si>
  <si>
    <t>PULJANKA-INŽENJERING doo PULA</t>
  </si>
  <si>
    <t>B-VODA doo BUZET</t>
  </si>
  <si>
    <t>NEKRETNINE PULJANKA doo PULA</t>
  </si>
  <si>
    <t>Konsolidirani financijski izvještaju Grupe Istra sastavljenu su sukladno Međunarodnim standardima</t>
  </si>
  <si>
    <t xml:space="preserve">financijskog izvješćivanja.  </t>
  </si>
  <si>
    <t>BILJEŠKE UZ FINANCIJSKE IZVJEŠTAJE GRUPE ISTRA U PERIODU OD 01.01.- 30.09.2012.</t>
  </si>
  <si>
    <t xml:space="preserve">Na nivou Grupe Istra ostvaren je značajno manji gubitak razdoblja  u odnosu na isto razdoblje  </t>
  </si>
  <si>
    <t>manji 30 %, a troškovi osoblja 25 % što je rezultat smanjenje broja zaposlenih.</t>
  </si>
  <si>
    <t>Poslovni prihodi su manji za 22 %, dok su financijski prihodi veći za 47 % što je dijelom rezultat prodaje</t>
  </si>
  <si>
    <t>Istra d.d.  ima 100 % udjela u povezanim društvima Puljanci-inženjering, B-vodi i Nekretninama Puljanka.</t>
  </si>
  <si>
    <t xml:space="preserve">osnovnih sredstava, što je u bilanci rezultiralo smanjenjem dugotrajne imovine  za 3,3 %.   </t>
  </si>
  <si>
    <t>Smanjene su kratkoročne obveze, od toga  obveze prema dobavljačima, te prema bankama i drugim</t>
  </si>
  <si>
    <t xml:space="preserve">financijskim institucijama koje su u promatranom razdoblju podmirene. S druge strane povećana su </t>
  </si>
  <si>
    <t>kratkotrajna potraživanja, što je rezultat nelikvidnosti u cijelom okruženju.</t>
  </si>
  <si>
    <t xml:space="preserve">prethodne godine na što je utjecalo smanjenje poslovnih rashoda za  27 %, od čega su materijalni troškovi </t>
  </si>
  <si>
    <t>U promatranom razdoblju nije bilo promjene računovodstvenih politika.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</si>
</sst>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wrapText="1"/>
      <protection hidden="1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18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5" t="s">
        <v>248</v>
      </c>
      <c r="B1" s="136"/>
      <c r="C1" s="13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325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326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327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328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52100</v>
      </c>
      <c r="D14" s="169"/>
      <c r="E14" s="16"/>
      <c r="F14" s="165" t="s">
        <v>329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330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332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333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359</v>
      </c>
      <c r="D22" s="165" t="s">
        <v>329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18</v>
      </c>
      <c r="D24" s="165" t="s">
        <v>334</v>
      </c>
      <c r="E24" s="173"/>
      <c r="F24" s="173"/>
      <c r="G24" s="174"/>
      <c r="H24" s="51" t="s">
        <v>261</v>
      </c>
      <c r="I24" s="122">
        <v>112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335</v>
      </c>
      <c r="D26" s="25"/>
      <c r="E26" s="33"/>
      <c r="F26" s="24"/>
      <c r="G26" s="176" t="s">
        <v>263</v>
      </c>
      <c r="H26" s="162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44"/>
      <c r="C28" s="145"/>
      <c r="D28" s="145"/>
      <c r="E28" s="146" t="s">
        <v>265</v>
      </c>
      <c r="F28" s="147"/>
      <c r="G28" s="147"/>
      <c r="H28" s="148" t="s">
        <v>266</v>
      </c>
      <c r="I28" s="14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1"/>
      <c r="B30" s="142"/>
      <c r="C30" s="142"/>
      <c r="D30" s="143"/>
      <c r="E30" s="141"/>
      <c r="F30" s="142"/>
      <c r="G30" s="142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0"/>
      <c r="E31" s="140"/>
      <c r="F31" s="140"/>
      <c r="G31" s="134"/>
      <c r="H31" s="16"/>
      <c r="I31" s="101"/>
      <c r="J31" s="10"/>
      <c r="K31" s="10"/>
      <c r="L31" s="10"/>
    </row>
    <row r="32" spans="1:12" ht="12.75">
      <c r="A32" s="141" t="s">
        <v>341</v>
      </c>
      <c r="B32" s="142"/>
      <c r="C32" s="142"/>
      <c r="D32" s="143"/>
      <c r="E32" s="141" t="s">
        <v>342</v>
      </c>
      <c r="F32" s="142"/>
      <c r="G32" s="142"/>
      <c r="H32" s="153" t="s">
        <v>343</v>
      </c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1" t="s">
        <v>344</v>
      </c>
      <c r="B34" s="142"/>
      <c r="C34" s="142"/>
      <c r="D34" s="143"/>
      <c r="E34" s="141" t="s">
        <v>345</v>
      </c>
      <c r="F34" s="142"/>
      <c r="G34" s="142"/>
      <c r="H34" s="153" t="s">
        <v>346</v>
      </c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1" t="s">
        <v>347</v>
      </c>
      <c r="B36" s="142"/>
      <c r="C36" s="142"/>
      <c r="D36" s="143"/>
      <c r="E36" s="141" t="s">
        <v>342</v>
      </c>
      <c r="F36" s="142"/>
      <c r="G36" s="142"/>
      <c r="H36" s="153" t="s">
        <v>348</v>
      </c>
      <c r="I36" s="154"/>
      <c r="J36" s="10"/>
      <c r="K36" s="10"/>
      <c r="L36" s="10"/>
    </row>
    <row r="37" spans="1:12" ht="12.75">
      <c r="A37" s="103"/>
      <c r="B37" s="30"/>
      <c r="C37" s="137"/>
      <c r="D37" s="138"/>
      <c r="E37" s="16"/>
      <c r="F37" s="137"/>
      <c r="G37" s="138"/>
      <c r="H37" s="16"/>
      <c r="I37" s="95"/>
      <c r="J37" s="10"/>
      <c r="K37" s="10"/>
      <c r="L37" s="10"/>
    </row>
    <row r="38" spans="1:12" ht="12.75">
      <c r="A38" s="141"/>
      <c r="B38" s="142"/>
      <c r="C38" s="142"/>
      <c r="D38" s="143"/>
      <c r="E38" s="141"/>
      <c r="F38" s="142"/>
      <c r="G38" s="142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1"/>
      <c r="B40" s="142"/>
      <c r="C40" s="142"/>
      <c r="D40" s="143"/>
      <c r="E40" s="141"/>
      <c r="F40" s="142"/>
      <c r="G40" s="142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79"/>
      <c r="C44" s="153"/>
      <c r="D44" s="154"/>
      <c r="E44" s="26"/>
      <c r="F44" s="165"/>
      <c r="G44" s="142"/>
      <c r="H44" s="142"/>
      <c r="I44" s="143"/>
      <c r="J44" s="10"/>
      <c r="K44" s="10"/>
      <c r="L44" s="10"/>
    </row>
    <row r="45" spans="1:12" ht="12.75">
      <c r="A45" s="103"/>
      <c r="B45" s="30"/>
      <c r="C45" s="137"/>
      <c r="D45" s="138"/>
      <c r="E45" s="16"/>
      <c r="F45" s="137"/>
      <c r="G45" s="139"/>
      <c r="H45" s="35"/>
      <c r="I45" s="107"/>
      <c r="J45" s="10"/>
      <c r="K45" s="10"/>
      <c r="L45" s="10"/>
    </row>
    <row r="46" spans="1:12" ht="12.75">
      <c r="A46" s="150" t="s">
        <v>268</v>
      </c>
      <c r="B46" s="179"/>
      <c r="C46" s="165" t="s">
        <v>337</v>
      </c>
      <c r="D46" s="129"/>
      <c r="E46" s="129"/>
      <c r="F46" s="129"/>
      <c r="G46" s="129"/>
      <c r="H46" s="129"/>
      <c r="I46" s="13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79"/>
      <c r="C48" s="180" t="s">
        <v>338</v>
      </c>
      <c r="D48" s="181"/>
      <c r="E48" s="182"/>
      <c r="F48" s="16"/>
      <c r="G48" s="51" t="s">
        <v>271</v>
      </c>
      <c r="H48" s="180" t="s">
        <v>339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79"/>
      <c r="C50" s="185" t="s">
        <v>331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80" t="s">
        <v>340</v>
      </c>
      <c r="D52" s="181"/>
      <c r="E52" s="181"/>
      <c r="F52" s="181"/>
      <c r="G52" s="181"/>
      <c r="H52" s="181"/>
      <c r="I52" s="167"/>
      <c r="J52" s="10"/>
      <c r="K52" s="10"/>
      <c r="L52" s="10"/>
    </row>
    <row r="53" spans="1:12" ht="12.75">
      <c r="A53" s="108"/>
      <c r="B53" s="20"/>
      <c r="C53" s="131" t="s">
        <v>273</v>
      </c>
      <c r="D53" s="131"/>
      <c r="E53" s="131"/>
      <c r="F53" s="131"/>
      <c r="G53" s="131"/>
      <c r="H53" s="13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2" t="s">
        <v>277</v>
      </c>
      <c r="H62" s="133"/>
      <c r="I62" s="17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A21" sqref="A21:H2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350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235413518</v>
      </c>
      <c r="K8" s="53">
        <f>K9+K16+K26+K35+K39</f>
        <v>227521296.86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14680160</v>
      </c>
      <c r="K9" s="53">
        <f>SUM(K10:K15)</f>
        <v>12013182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4747676</v>
      </c>
      <c r="K11" s="7">
        <v>303917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9932484</v>
      </c>
      <c r="K12" s="7">
        <v>11709265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209992405</v>
      </c>
      <c r="K16" s="53">
        <f>SUM(K17:K25)</f>
        <v>204800574.86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74618423</v>
      </c>
      <c r="K17" s="7">
        <v>74618423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123136440</v>
      </c>
      <c r="K18" s="7">
        <v>120314455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5524661</v>
      </c>
      <c r="K19" s="7">
        <v>4780078.86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1702753</v>
      </c>
      <c r="K20" s="7">
        <v>76172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5010128</v>
      </c>
      <c r="K23" s="7">
        <v>5011446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3278549</v>
      </c>
      <c r="K26" s="53">
        <f>SUM(K27:K34)</f>
        <v>3278549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3264000</v>
      </c>
      <c r="K27" s="7">
        <v>3264000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12899</v>
      </c>
      <c r="K29" s="7">
        <v>12899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1650</v>
      </c>
      <c r="K33" s="7">
        <v>1650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7462404</v>
      </c>
      <c r="K35" s="53">
        <f>SUM(K36:K38)</f>
        <v>7428991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6975500</v>
      </c>
      <c r="K36" s="7">
        <v>6975500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486904</v>
      </c>
      <c r="K37" s="7">
        <v>453491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23844651</v>
      </c>
      <c r="K40" s="53">
        <f>K41+K49+K56+K64</f>
        <v>25248939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8136077</v>
      </c>
      <c r="K41" s="53">
        <f>SUM(K42:K48)</f>
        <v>7590256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544066</v>
      </c>
      <c r="K42" s="7">
        <v>397978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128763</v>
      </c>
      <c r="K44" s="7">
        <v>386042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7406768</v>
      </c>
      <c r="K45" s="7">
        <v>6778885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56480</v>
      </c>
      <c r="K46" s="7">
        <v>27351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11301910</v>
      </c>
      <c r="K49" s="53">
        <f>SUM(K50:K55)</f>
        <v>15057715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2203868</v>
      </c>
      <c r="K50" s="7">
        <v>3134092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8878561</v>
      </c>
      <c r="K51" s="7">
        <v>11274894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58173</v>
      </c>
      <c r="K53" s="7">
        <v>28012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161308</v>
      </c>
      <c r="K54" s="7">
        <v>602497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/>
      <c r="K55" s="7">
        <v>18220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3680591</v>
      </c>
      <c r="K56" s="53">
        <f>SUM(K57:K63)</f>
        <v>2012275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2561362</v>
      </c>
      <c r="K58" s="7">
        <v>1901052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1119229</v>
      </c>
      <c r="K62" s="7">
        <v>100186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>
        <v>11037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726073</v>
      </c>
      <c r="K64" s="7">
        <v>588693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269857</v>
      </c>
      <c r="K65" s="7">
        <v>9328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259528026</v>
      </c>
      <c r="K66" s="53">
        <f>K7+K8+K40+K65</f>
        <v>252779563.86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3061129</v>
      </c>
      <c r="K67" s="8">
        <v>4358361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149021435</v>
      </c>
      <c r="K69" s="54">
        <f>K70+K71+K72+K78+K79+K82+K85</f>
        <v>148110710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110466000</v>
      </c>
      <c r="K70" s="7">
        <v>110466000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39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>
        <v>39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77834692</v>
      </c>
      <c r="K78" s="7">
        <v>77834652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-30637643</v>
      </c>
      <c r="K79" s="53">
        <f>K80-K81</f>
        <v>-37502477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30637643</v>
      </c>
      <c r="K81" s="7">
        <v>37502477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-8641614</v>
      </c>
      <c r="K82" s="53">
        <f>K83-K84</f>
        <v>-2687504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>
        <v>288093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8641614</v>
      </c>
      <c r="K84" s="7">
        <v>2975597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1195700</v>
      </c>
      <c r="K86" s="53">
        <f>SUM(K87:K89)</f>
        <v>1195700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1195700</v>
      </c>
      <c r="K87" s="7">
        <v>1195700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8164085</v>
      </c>
      <c r="K90" s="53">
        <f>SUM(K91:K99)</f>
        <v>8280988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3259025</v>
      </c>
      <c r="K93" s="7">
        <v>3375928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4905060</v>
      </c>
      <c r="K98" s="7">
        <v>4905060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101146806</v>
      </c>
      <c r="K100" s="53">
        <f>SUM(K101:K112)</f>
        <v>95192166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50100674</v>
      </c>
      <c r="K101" s="7">
        <v>49007331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1105967</v>
      </c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117265</v>
      </c>
      <c r="K104" s="7">
        <v>190052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15166117</v>
      </c>
      <c r="K105" s="7">
        <v>10834933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2919616</v>
      </c>
      <c r="K106" s="7">
        <v>1974761</v>
      </c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889135</v>
      </c>
      <c r="K108" s="7">
        <v>536469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779732</v>
      </c>
      <c r="K109" s="7">
        <v>1704309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30068300</v>
      </c>
      <c r="K112" s="7">
        <v>30944311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259528026</v>
      </c>
      <c r="K114" s="53">
        <f>K69+K86+K90+K100+K113</f>
        <v>252779564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3061129</v>
      </c>
      <c r="K115" s="8">
        <v>4358361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352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40096342</v>
      </c>
      <c r="K7" s="54">
        <f>SUM(K8:K9)</f>
        <v>13955958</v>
      </c>
      <c r="L7" s="54">
        <f>SUM(L8:L9)</f>
        <v>31115278</v>
      </c>
      <c r="M7" s="54">
        <f>SUM(M8:M9)</f>
        <v>9591176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33955909</v>
      </c>
      <c r="K8" s="7">
        <v>11096234</v>
      </c>
      <c r="L8" s="7">
        <v>23157227</v>
      </c>
      <c r="M8" s="7">
        <v>8515873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6140433</v>
      </c>
      <c r="K9" s="7">
        <v>2859724</v>
      </c>
      <c r="L9" s="7">
        <v>7958051</v>
      </c>
      <c r="M9" s="7">
        <v>1075303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47972445</v>
      </c>
      <c r="K10" s="53">
        <f>K11+K12+K16+K20+K21+K22+K25+K26</f>
        <v>16626911</v>
      </c>
      <c r="L10" s="53">
        <f>L11+L12+L16+L20+L21+L22+L25+L26</f>
        <v>35185480</v>
      </c>
      <c r="M10" s="53">
        <f>M11+M12+M16+M20+M21+M22+M25+M26</f>
        <v>11300293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21745</v>
      </c>
      <c r="K11" s="7">
        <v>56546</v>
      </c>
      <c r="L11" s="7">
        <v>-258763</v>
      </c>
      <c r="M11" s="7">
        <v>-191193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30110548</v>
      </c>
      <c r="K12" s="53">
        <f>SUM(K13:K15)</f>
        <v>10247020</v>
      </c>
      <c r="L12" s="53">
        <f>SUM(L13:L15)</f>
        <v>21234803</v>
      </c>
      <c r="M12" s="53">
        <f>SUM(M13:M15)</f>
        <v>7073954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3452074</v>
      </c>
      <c r="K13" s="7">
        <v>1310421</v>
      </c>
      <c r="L13" s="7">
        <v>3095080</v>
      </c>
      <c r="M13" s="7">
        <v>1272006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21655403</v>
      </c>
      <c r="K14" s="7">
        <v>6959553</v>
      </c>
      <c r="L14" s="7">
        <v>14495847</v>
      </c>
      <c r="M14" s="7">
        <v>5032725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5003071</v>
      </c>
      <c r="K15" s="7">
        <v>1977046</v>
      </c>
      <c r="L15" s="7">
        <v>3643876</v>
      </c>
      <c r="M15" s="7">
        <v>769223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8046224</v>
      </c>
      <c r="K16" s="53">
        <f>SUM(K17:K19)</f>
        <v>2711013</v>
      </c>
      <c r="L16" s="53">
        <f>SUM(L17:L19)</f>
        <v>6069281</v>
      </c>
      <c r="M16" s="53">
        <f>SUM(M17:M19)</f>
        <v>1678537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5448339</v>
      </c>
      <c r="K17" s="7">
        <v>2085002</v>
      </c>
      <c r="L17" s="7">
        <v>3888451</v>
      </c>
      <c r="M17" s="7">
        <v>1094633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1401890</v>
      </c>
      <c r="K18" s="7">
        <v>209467</v>
      </c>
      <c r="L18" s="7">
        <v>1336474</v>
      </c>
      <c r="M18" s="7">
        <v>361842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1195995</v>
      </c>
      <c r="K19" s="7">
        <v>416544</v>
      </c>
      <c r="L19" s="7">
        <v>844356</v>
      </c>
      <c r="M19" s="7">
        <v>222062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4417325</v>
      </c>
      <c r="K20" s="7">
        <v>1560358</v>
      </c>
      <c r="L20" s="7">
        <v>4170862</v>
      </c>
      <c r="M20" s="7">
        <v>1214664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5019126</v>
      </c>
      <c r="K21" s="7">
        <v>1987952</v>
      </c>
      <c r="L21" s="7">
        <v>3887718</v>
      </c>
      <c r="M21" s="7">
        <v>1510626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357477</v>
      </c>
      <c r="K26" s="7">
        <v>64022</v>
      </c>
      <c r="L26" s="7">
        <v>81579</v>
      </c>
      <c r="M26" s="7">
        <v>13705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358710</v>
      </c>
      <c r="K27" s="53">
        <f>SUM(K28:K32)</f>
        <v>117117</v>
      </c>
      <c r="L27" s="53">
        <f>SUM(L28:L32)</f>
        <v>1884806</v>
      </c>
      <c r="M27" s="53">
        <f>SUM(M28:M32)</f>
        <v>1674468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335537</v>
      </c>
      <c r="K28" s="7">
        <v>102081</v>
      </c>
      <c r="L28" s="7">
        <v>273077</v>
      </c>
      <c r="M28" s="7">
        <v>74287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23173</v>
      </c>
      <c r="K29" s="7">
        <v>15036</v>
      </c>
      <c r="L29" s="7">
        <v>164077</v>
      </c>
      <c r="M29" s="7">
        <v>153914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>
        <v>1447652</v>
      </c>
      <c r="M32" s="7">
        <v>1446267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901924</v>
      </c>
      <c r="K33" s="53">
        <f>SUM(K34:K37)</f>
        <v>338925</v>
      </c>
      <c r="L33" s="53">
        <f>SUM(L34:L37)</f>
        <v>502108</v>
      </c>
      <c r="M33" s="53">
        <f>SUM(M34:M37)</f>
        <v>194998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99418</v>
      </c>
      <c r="K34" s="7">
        <v>99418</v>
      </c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714957</v>
      </c>
      <c r="K35" s="7">
        <v>154416</v>
      </c>
      <c r="L35" s="7">
        <v>496226</v>
      </c>
      <c r="M35" s="7">
        <v>193951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87549</v>
      </c>
      <c r="K37" s="7">
        <v>85091</v>
      </c>
      <c r="L37" s="7">
        <v>5882</v>
      </c>
      <c r="M37" s="7">
        <v>1047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40455052</v>
      </c>
      <c r="K42" s="53">
        <f>K7+K27+K38+K40</f>
        <v>14073075</v>
      </c>
      <c r="L42" s="53">
        <f>L7+L27+L38+L40</f>
        <v>33000084</v>
      </c>
      <c r="M42" s="53">
        <f>M7+M27+M38+M40</f>
        <v>11265644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48874369</v>
      </c>
      <c r="K43" s="53">
        <f>K10+K33+K39+K41</f>
        <v>16965836</v>
      </c>
      <c r="L43" s="53">
        <f>L10+L33+L39+L41</f>
        <v>35687588</v>
      </c>
      <c r="M43" s="53">
        <f>M10+M33+M39+M41</f>
        <v>11495291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-8419317</v>
      </c>
      <c r="K44" s="53">
        <f>K42-K43</f>
        <v>-2892761</v>
      </c>
      <c r="L44" s="53">
        <f>L42-L43</f>
        <v>-2687504</v>
      </c>
      <c r="M44" s="53">
        <f>M42-M43</f>
        <v>-229647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8419317</v>
      </c>
      <c r="K46" s="53">
        <f>IF(K43&gt;K42,K43-K42,0)</f>
        <v>2892761</v>
      </c>
      <c r="L46" s="53">
        <f>IF(L43&gt;L42,L43-L42,0)</f>
        <v>2687504</v>
      </c>
      <c r="M46" s="53">
        <f>IF(M43&gt;M42,M43-M42,0)</f>
        <v>229647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-8419317</v>
      </c>
      <c r="K48" s="53">
        <f>K44-K47</f>
        <v>-2892761</v>
      </c>
      <c r="L48" s="53">
        <f>L44-L47</f>
        <v>-2687504</v>
      </c>
      <c r="M48" s="53">
        <f>M44-M47</f>
        <v>-229647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8419317</v>
      </c>
      <c r="K50" s="61">
        <f>IF(K48&lt;0,-K48,0)</f>
        <v>2892761</v>
      </c>
      <c r="L50" s="61">
        <f>IF(L48&lt;0,-L48,0)</f>
        <v>2687504</v>
      </c>
      <c r="M50" s="61">
        <f>IF(M48&lt;0,-M48,0)</f>
        <v>229647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25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351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352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-8419317</v>
      </c>
      <c r="K7" s="7">
        <v>-2687504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4417325</v>
      </c>
      <c r="K8" s="7">
        <v>4170862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2500281</v>
      </c>
      <c r="K9" s="7"/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244177</v>
      </c>
      <c r="K11" s="7">
        <v>545821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1443546</v>
      </c>
      <c r="K12" s="7">
        <v>3855940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186012</v>
      </c>
      <c r="K13" s="53">
        <f>SUM(K7:K12)</f>
        <v>5885119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>
        <v>5954640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1841785</v>
      </c>
      <c r="K15" s="7">
        <v>3755805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1841785</v>
      </c>
      <c r="K18" s="53">
        <f>SUM(K14:K17)</f>
        <v>9710445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1655773</v>
      </c>
      <c r="K20" s="53">
        <f>IF(K18&gt;K13,K18-K13,0)</f>
        <v>3825326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3687946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>
        <v>2423987</v>
      </c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2423987</v>
      </c>
      <c r="K27" s="53">
        <f>SUM(K22:K26)</f>
        <v>3687946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8663625</v>
      </c>
      <c r="K28" s="7"/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8663625</v>
      </c>
      <c r="K31" s="53">
        <f>SUM(K28:K30)</f>
        <v>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3687946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6239638</v>
      </c>
      <c r="K33" s="53">
        <f>IF(K31&gt;K27,K31-K27,0)</f>
        <v>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73714</v>
      </c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73714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/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2</v>
      </c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</v>
      </c>
      <c r="K44" s="53">
        <f>SUM(K39:K43)</f>
        <v>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73712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v>8849637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v>8737339</v>
      </c>
      <c r="K48" s="53">
        <f>IF(K20-K19+K33-K32+K46-K45&gt;0,K20-K19+K33-K32+K46-K45,0)</f>
        <v>137380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803515</v>
      </c>
      <c r="K49" s="7">
        <v>726073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112298</v>
      </c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v>137380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915813</v>
      </c>
      <c r="K52" s="61">
        <f>K49+K50-K51</f>
        <v>588693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3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 t="s">
        <v>323</v>
      </c>
      <c r="F2" s="43" t="s">
        <v>250</v>
      </c>
      <c r="G2" s="270" t="s">
        <v>324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110466000</v>
      </c>
      <c r="K5" s="45">
        <v>110466000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-30637643</v>
      </c>
      <c r="K8" s="46">
        <v>-37502477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-8419317</v>
      </c>
      <c r="K9" s="46">
        <v>-2687504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77834691</v>
      </c>
      <c r="K10" s="46">
        <v>77834391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149243731</v>
      </c>
      <c r="K14" s="79">
        <f>SUM(K5:K13)</f>
        <v>148110410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v>149243731</v>
      </c>
      <c r="K23" s="45">
        <v>148110410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110" zoomScaleSheetLayoutView="110" zoomScalePageLayoutView="0" workbookViewId="0" topLeftCell="A16">
      <selection activeCell="F39" sqref="F3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360</v>
      </c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353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354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355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356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357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364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358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359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28" t="s">
        <v>361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128" t="s">
        <v>369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8" t="s">
        <v>362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128" t="s">
        <v>363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128" t="s">
        <v>365</v>
      </c>
      <c r="B28" s="40"/>
      <c r="C28" s="40"/>
      <c r="D28" s="40"/>
      <c r="E28" s="40"/>
      <c r="F28" s="40"/>
      <c r="G28" s="40"/>
      <c r="H28" s="40"/>
      <c r="I28" s="40"/>
      <c r="J28" s="40"/>
    </row>
    <row r="29" ht="12.75">
      <c r="A29" s="128" t="s">
        <v>366</v>
      </c>
    </row>
    <row r="30" ht="12.75">
      <c r="A30" s="128" t="s">
        <v>367</v>
      </c>
    </row>
    <row r="31" ht="12.75">
      <c r="A31" s="128" t="s">
        <v>368</v>
      </c>
    </row>
    <row r="33" ht="12.75">
      <c r="A33" s="128" t="s">
        <v>370</v>
      </c>
    </row>
    <row r="39" ht="12.75">
      <c r="H39" t="s">
        <v>328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2012-10-26T06:51:49Z</cp:lastPrinted>
  <dcterms:created xsi:type="dcterms:W3CDTF">2008-10-17T11:51:54Z</dcterms:created>
  <dcterms:modified xsi:type="dcterms:W3CDTF">2012-10-30T07:37:45Z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