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<sst xmlns="http://schemas.openxmlformats.org/spreadsheetml/2006/main" count="340" uniqueCount="310">
  <si>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</si>
  <si>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</si>
  <si>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</si>
  <si>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</si>
  <si>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</si>
  <si>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</si>
  <si>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</si>
  <si>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</si>
  <si>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</si>
  <si>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</si>
  <si>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</si>
  <si>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</si>
  <si>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</si>
  <si>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</si>
  <si>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</si>
  <si>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</si>
  <si>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</si>
  <si>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</si>
  <si>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</si>
  <si>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</si>
  <si>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</si>
  <si>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</si>
  <si>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</si>
  <si>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</si>
  <si>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</si>
  <si>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</si>
  <si>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</si>
  <si>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</si>
  <si>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</si>
  <si>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</si>
  <si>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</si>
  <si>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</si>
  <si>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</si>
  <si>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</si>
  <si>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</si>
  <si>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</si>
  <si>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</si>
  <si>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</si>
  <si>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</si>
  <si>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</si>
  <si>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</si>
  <si>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</si>
  <si>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</si>
  <si>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</si>
  <si>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</si>
  <si>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</si>
  <si>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</si>
  <si>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</si>
  <si>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</si>
  <si>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</si>
  <si>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</si>
  <si>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</si>
  <si>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</si>
  <si>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</si>
  <si>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</si>
  <si>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</si>
  <si>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</si>
  <si>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</si>
  <si>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</si>
  <si>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</si>
  <si>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</si>
  <si>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</si>
  <si>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</si>
  <si>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</si>
  <si>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</si>
  <si>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</si>
  <si>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</si>
  <si>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</si>
  <si>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</si>
  <si>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</si>
  <si>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</si>
  <si>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</si>
  <si>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</si>
  <si>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</si>
  <si>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</si>
  <si>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</si>
  <si>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</si>
  <si>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</si>
  <si>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</si>
  <si>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</si>
  <si>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</si>
  <si>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</si>
  <si>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</si>
  <si>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</si>
  <si>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</si>
  <si>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</si>
  <si>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</si>
  <si>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</si>
  <si>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</si>
  <si>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</si>
  <si>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</si>
  <si>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</si>
  <si>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</si>
  <si>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</si>
  <si>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</si>
  <si>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</si>
  <si>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</si>
  <si>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</si>
  <si>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</si>
  <si>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</si>
  <si>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</si>
  <si>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</si>
  <si>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</si>
  <si>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</si>
  <si>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</si>
  <si>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</si>
  <si>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</si>
  <si>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</si>
  <si>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</si>
  <si>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</si>
  <si>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</si>
  <si>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</si>
  <si>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</si>
  <si>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</si>
  <si>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</si>
  <si>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</si>
  <si>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</si>
  <si>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</si>
  <si>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</si>
  <si>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</si>
  <si>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</si>
  <si>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</si>
  <si>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</si>
  <si>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</si>
  <si>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</si>
  <si>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</si>
  <si>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</si>
  <si>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</si>
  <si>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</si>
  <si>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</si>
  <si>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</si>
  <si>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</si>
  <si>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</si>
  <si>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</si>
  <si>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</si>
  <si>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</si>
  <si>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</si>
  <si>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</si>
  <si>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</si>
  <si>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</si>
  <si>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</si>
  <si>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</si>
  <si>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</si>
  <si>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</si>
  <si>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</si>
  <si>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</si>
  <si>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</si>
  <si>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</si>
  <si>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</si>
  <si>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</si>
  <si>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</si>
  <si>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</si>
  <si>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</si>
  <si>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</si>
  <si>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</si>
  <si>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</si>
  <si>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</si>
  <si>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</si>
  <si>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</si>
  <si>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</si>
  <si>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</si>
  <si>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</si>
  <si>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</si>
  <si>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</si>
  <si>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</si>
  <si>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</si>
  <si>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</si>
  <si>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</si>
  <si>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</si>
  <si>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</si>
  <si>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</si>
  <si>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</si>
  <si>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</si>
  <si>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</si>
  <si>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</si>
  <si>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</si>
  <si>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</si>
  <si>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</si>
  <si>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</si>
  <si>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</si>
  <si>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</si>
  <si>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</si>
  <si>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</si>
  <si>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</si>
  <si>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</si>
  <si>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</si>
  <si>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</si>
  <si>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</si>
  <si>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</si>
  <si>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</si>
  <si>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</si>
  <si>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</si>
  <si>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</si>
  <si>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</si>
  <si>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</si>
  <si>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</si>
  <si>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</si>
  <si>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</si>
  <si>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</si>
  <si>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</si>
  <si>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</si>
  <si>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</si>
  <si>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</si>
  <si>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</si>
  <si>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</si>
  <si>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</si>
  <si>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</si>
  <si>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</si>
  <si>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</si>
  <si>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</si>
  <si>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</si>
  <si>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</si>
  <si>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</si>
  <si>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</si>
  <si>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</si>
  <si>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</si>
  <si>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</si>
  <si>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</si>
  <si>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</si>
  <si>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</si>
  <si>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</si>
  <si>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</si>
  <si>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</si>
  <si>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</si>
  <si>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</si>
  <si>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</si>
  <si>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</si>
  <si>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</si>
  <si>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</si>
  <si>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</si>
  <si>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</si>
  <si>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</si>
  <si>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</si>
  <si>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</si>
  <si>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</si>
  <si>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</si>
  <si>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</si>
  <si>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</si>
  <si>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</si>
  <si>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</si>
  <si>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</si>
  <si>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</si>
  <si>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</si>
  <si>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</si>
  <si>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</si>
  <si>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</si>
  <si>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</si>
  <si>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</si>
  <si>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</si>
  <si>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</si>
  <si>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</si>
  <si>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</si>
  <si>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</si>
  <si>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</si>
  <si>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</si>
  <si>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</si>
  <si>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</si>
  <si>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</si>
  <si>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</si>
  <si>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</si>
  <si>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</si>
  <si>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</si>
  <si>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</si>
  <si>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</si>
  <si>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</si>
  <si>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</si>
  <si>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</si>
  <si>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</si>
  <si>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</si>
  <si>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</si>
  <si>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</si>
  <si>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</si>
  <si>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</si>
  <si>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</si>
  <si>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</si>
  <si>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</si>
  <si>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</si>
  <si>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</si>
  <si>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</si>
  <si>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</si>
  <si>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</si>
  <si>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</si>
  <si>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</si>
  <si>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</si>
  <si>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</si>
  <si>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</si>
  <si>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</si>
  <si>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</si>
  <si>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</si>
  <si>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</si>
  <si>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</si>
  <si>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</si>
  <si>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</si>
  <si>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</si>
  <si>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</si>
  <si>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</si>
  <si>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</si>
  <si>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</si>
  <si>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</si>
  <si>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</si>
  <si>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</si>
  <si>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</si>
  <si>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</si>
  <si>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</si>
  <si>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01.01.2014.</t>
  </si>
  <si>
    <t>31.03.2014.</t>
  </si>
  <si>
    <t>stanje na dan 31.03.2014.</t>
  </si>
  <si>
    <t>u razdoblju 01.01.2014. do 31.03.2014.</t>
  </si>
  <si>
    <t>u razdoblju 01.01.2014 do 31.03.2014.</t>
  </si>
  <si>
    <t>Prethodno razdoblje
31.12.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</si>
</sst>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\ #,##0_);\ \(#,##0\);\ &quot;0&quot;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4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13" fillId="0" borderId="26" xfId="52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27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24" xfId="57" applyFont="1" applyBorder="1" applyAlignment="1" applyProtection="1">
      <alignment horizontal="right"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49" fontId="13" fillId="0" borderId="26" xfId="52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214</v>
      </c>
      <c r="B1" s="168"/>
      <c r="C1" s="168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47" t="s">
        <v>215</v>
      </c>
      <c r="B2" s="148"/>
      <c r="C2" s="148"/>
      <c r="D2" s="149"/>
      <c r="E2" s="112" t="s">
        <v>304</v>
      </c>
      <c r="F2" s="12"/>
      <c r="G2" s="13" t="s">
        <v>216</v>
      </c>
      <c r="H2" s="112" t="s">
        <v>305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50" t="s">
        <v>283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8" t="s">
        <v>217</v>
      </c>
      <c r="B6" s="139"/>
      <c r="C6" s="133" t="s">
        <v>287</v>
      </c>
      <c r="D6" s="134"/>
      <c r="E6" s="121"/>
      <c r="F6" s="121"/>
      <c r="G6" s="121"/>
      <c r="H6" s="121"/>
      <c r="I6" s="122"/>
      <c r="J6" s="10"/>
      <c r="K6" s="10"/>
      <c r="L6" s="10"/>
    </row>
    <row r="7" spans="1:12" ht="12.75">
      <c r="A7" s="86"/>
      <c r="B7" s="22"/>
      <c r="C7" s="20"/>
      <c r="D7" s="20"/>
      <c r="E7" s="121"/>
      <c r="F7" s="121"/>
      <c r="G7" s="121"/>
      <c r="H7" s="121"/>
      <c r="I7" s="122"/>
      <c r="J7" s="10"/>
      <c r="K7" s="10"/>
      <c r="L7" s="10"/>
    </row>
    <row r="8" spans="1:12" ht="12.75">
      <c r="A8" s="131" t="s">
        <v>218</v>
      </c>
      <c r="B8" s="132"/>
      <c r="C8" s="133" t="s">
        <v>288</v>
      </c>
      <c r="D8" s="134"/>
      <c r="E8" s="121"/>
      <c r="F8" s="121"/>
      <c r="G8" s="121"/>
      <c r="H8" s="121"/>
      <c r="I8" s="98"/>
      <c r="J8" s="10"/>
      <c r="K8" s="10"/>
      <c r="L8" s="10"/>
    </row>
    <row r="9" spans="1:12" ht="12.75">
      <c r="A9" s="88"/>
      <c r="B9" s="49"/>
      <c r="C9" s="20"/>
      <c r="D9" s="123"/>
      <c r="E9" s="20"/>
      <c r="F9" s="20"/>
      <c r="G9" s="20"/>
      <c r="H9" s="20"/>
      <c r="I9" s="98"/>
      <c r="J9" s="10"/>
      <c r="K9" s="10"/>
      <c r="L9" s="10"/>
    </row>
    <row r="10" spans="1:12" ht="12.75">
      <c r="A10" s="135" t="s">
        <v>219</v>
      </c>
      <c r="B10" s="136"/>
      <c r="C10" s="133" t="s">
        <v>289</v>
      </c>
      <c r="D10" s="134"/>
      <c r="E10" s="20"/>
      <c r="F10" s="20"/>
      <c r="G10" s="20"/>
      <c r="H10" s="20"/>
      <c r="I10" s="98"/>
      <c r="J10" s="10"/>
      <c r="K10" s="10"/>
      <c r="L10" s="10"/>
    </row>
    <row r="11" spans="1:12" ht="12.75">
      <c r="A11" s="137"/>
      <c r="B11" s="136"/>
      <c r="C11" s="20"/>
      <c r="D11" s="20"/>
      <c r="E11" s="20"/>
      <c r="F11" s="20"/>
      <c r="G11" s="20"/>
      <c r="H11" s="20"/>
      <c r="I11" s="98"/>
      <c r="J11" s="10"/>
      <c r="K11" s="10"/>
      <c r="L11" s="10"/>
    </row>
    <row r="12" spans="1:12" ht="12.75">
      <c r="A12" s="138" t="s">
        <v>220</v>
      </c>
      <c r="B12" s="139"/>
      <c r="C12" s="144" t="s">
        <v>290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86"/>
      <c r="B13" s="22"/>
      <c r="C13" s="34"/>
      <c r="D13" s="20"/>
      <c r="E13" s="20"/>
      <c r="F13" s="20"/>
      <c r="G13" s="20"/>
      <c r="H13" s="20"/>
      <c r="I13" s="98"/>
      <c r="J13" s="10"/>
      <c r="K13" s="10"/>
      <c r="L13" s="10"/>
    </row>
    <row r="14" spans="1:12" ht="12.75">
      <c r="A14" s="138" t="s">
        <v>221</v>
      </c>
      <c r="B14" s="139"/>
      <c r="C14" s="160">
        <v>10000</v>
      </c>
      <c r="D14" s="161"/>
      <c r="E14" s="20"/>
      <c r="F14" s="144" t="s">
        <v>291</v>
      </c>
      <c r="G14" s="153"/>
      <c r="H14" s="153"/>
      <c r="I14" s="154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38" t="s">
        <v>222</v>
      </c>
      <c r="B16" s="139"/>
      <c r="C16" s="144" t="s">
        <v>292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38" t="s">
        <v>223</v>
      </c>
      <c r="B18" s="139"/>
      <c r="C18" s="140" t="s">
        <v>293</v>
      </c>
      <c r="D18" s="141"/>
      <c r="E18" s="141"/>
      <c r="F18" s="141"/>
      <c r="G18" s="141"/>
      <c r="H18" s="141"/>
      <c r="I18" s="142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38" t="s">
        <v>224</v>
      </c>
      <c r="B20" s="139"/>
      <c r="C20" s="140" t="s">
        <v>294</v>
      </c>
      <c r="D20" s="141"/>
      <c r="E20" s="141"/>
      <c r="F20" s="141"/>
      <c r="G20" s="141"/>
      <c r="H20" s="141"/>
      <c r="I20" s="142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38" t="s">
        <v>225</v>
      </c>
      <c r="B22" s="139"/>
      <c r="C22" s="113">
        <v>133</v>
      </c>
      <c r="D22" s="144" t="s">
        <v>291</v>
      </c>
      <c r="E22" s="145"/>
      <c r="F22" s="146"/>
      <c r="G22" s="138"/>
      <c r="H22" s="164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38" t="s">
        <v>226</v>
      </c>
      <c r="B24" s="139"/>
      <c r="C24" s="113">
        <v>21</v>
      </c>
      <c r="D24" s="144" t="s">
        <v>295</v>
      </c>
      <c r="E24" s="145"/>
      <c r="F24" s="145"/>
      <c r="G24" s="146"/>
      <c r="H24" s="50" t="s">
        <v>227</v>
      </c>
      <c r="I24" s="114">
        <v>9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284</v>
      </c>
      <c r="I25" s="90"/>
      <c r="J25" s="10"/>
      <c r="K25" s="10"/>
      <c r="L25" s="10"/>
    </row>
    <row r="26" spans="1:12" ht="12.75">
      <c r="A26" s="138" t="s">
        <v>228</v>
      </c>
      <c r="B26" s="139"/>
      <c r="C26" s="115" t="s">
        <v>296</v>
      </c>
      <c r="D26" s="25"/>
      <c r="E26" s="33"/>
      <c r="F26" s="24"/>
      <c r="G26" s="143" t="s">
        <v>229</v>
      </c>
      <c r="H26" s="139"/>
      <c r="I26" s="116" t="s">
        <v>297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69" t="s">
        <v>230</v>
      </c>
      <c r="B28" s="170"/>
      <c r="C28" s="171"/>
      <c r="D28" s="171"/>
      <c r="E28" s="172" t="s">
        <v>231</v>
      </c>
      <c r="F28" s="173"/>
      <c r="G28" s="173"/>
      <c r="H28" s="165" t="s">
        <v>232</v>
      </c>
      <c r="I28" s="166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10"/>
      <c r="K30" s="10"/>
      <c r="L30" s="10"/>
    </row>
    <row r="31" spans="1:12" ht="12.75">
      <c r="A31" s="86"/>
      <c r="B31" s="22"/>
      <c r="C31" s="21"/>
      <c r="D31" s="162"/>
      <c r="E31" s="162"/>
      <c r="F31" s="162"/>
      <c r="G31" s="163"/>
      <c r="H31" s="16"/>
      <c r="I31" s="93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10"/>
      <c r="K36" s="10"/>
      <c r="L36" s="10"/>
    </row>
    <row r="37" spans="1:12" ht="12.75">
      <c r="A37" s="95"/>
      <c r="B37" s="30"/>
      <c r="C37" s="174"/>
      <c r="D37" s="175"/>
      <c r="E37" s="16"/>
      <c r="F37" s="174"/>
      <c r="G37" s="175"/>
      <c r="H37" s="16"/>
      <c r="I37" s="87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35" t="s">
        <v>233</v>
      </c>
      <c r="B44" s="179"/>
      <c r="C44" s="133"/>
      <c r="D44" s="134"/>
      <c r="E44" s="26"/>
      <c r="F44" s="144"/>
      <c r="G44" s="156"/>
      <c r="H44" s="156"/>
      <c r="I44" s="157"/>
      <c r="J44" s="10"/>
      <c r="K44" s="10"/>
      <c r="L44" s="10"/>
    </row>
    <row r="45" spans="1:12" ht="12.75">
      <c r="A45" s="95"/>
      <c r="B45" s="30"/>
      <c r="C45" s="174"/>
      <c r="D45" s="175"/>
      <c r="E45" s="16"/>
      <c r="F45" s="174"/>
      <c r="G45" s="183"/>
      <c r="H45" s="35"/>
      <c r="I45" s="99"/>
      <c r="J45" s="10"/>
      <c r="K45" s="10"/>
      <c r="L45" s="10"/>
    </row>
    <row r="46" spans="1:12" ht="12.75">
      <c r="A46" s="135" t="s">
        <v>234</v>
      </c>
      <c r="B46" s="179"/>
      <c r="C46" s="144" t="s">
        <v>298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35" t="s">
        <v>236</v>
      </c>
      <c r="B48" s="179"/>
      <c r="C48" s="133" t="s">
        <v>299</v>
      </c>
      <c r="D48" s="182"/>
      <c r="E48" s="134"/>
      <c r="F48" s="16"/>
      <c r="G48" s="50" t="s">
        <v>237</v>
      </c>
      <c r="H48" s="133" t="s">
        <v>300</v>
      </c>
      <c r="I48" s="134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35" t="s">
        <v>223</v>
      </c>
      <c r="B50" s="179"/>
      <c r="C50" s="188" t="s">
        <v>293</v>
      </c>
      <c r="D50" s="182"/>
      <c r="E50" s="182"/>
      <c r="F50" s="182"/>
      <c r="G50" s="182"/>
      <c r="H50" s="182"/>
      <c r="I50" s="134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38" t="s">
        <v>238</v>
      </c>
      <c r="B52" s="139"/>
      <c r="C52" s="133" t="s">
        <v>303</v>
      </c>
      <c r="D52" s="182"/>
      <c r="E52" s="182"/>
      <c r="F52" s="182"/>
      <c r="G52" s="182"/>
      <c r="H52" s="182"/>
      <c r="I52" s="154"/>
      <c r="J52" s="10"/>
      <c r="K52" s="10"/>
      <c r="L52" s="10"/>
    </row>
    <row r="53" spans="1:12" ht="12.75">
      <c r="A53" s="100"/>
      <c r="B53" s="20"/>
      <c r="C53" s="189" t="s">
        <v>239</v>
      </c>
      <c r="D53" s="189"/>
      <c r="E53" s="189"/>
      <c r="F53" s="189"/>
      <c r="G53" s="189"/>
      <c r="H53" s="189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86" t="s">
        <v>240</v>
      </c>
      <c r="C55" s="187"/>
      <c r="D55" s="187"/>
      <c r="E55" s="187"/>
      <c r="F55" s="48"/>
      <c r="G55" s="48"/>
      <c r="H55" s="48"/>
      <c r="I55" s="102"/>
      <c r="J55" s="10"/>
      <c r="K55" s="10"/>
      <c r="L55" s="10"/>
    </row>
    <row r="56" spans="1:12" ht="12.75">
      <c r="A56" s="100"/>
      <c r="B56" s="176" t="s">
        <v>272</v>
      </c>
      <c r="C56" s="177"/>
      <c r="D56" s="177"/>
      <c r="E56" s="177"/>
      <c r="F56" s="177"/>
      <c r="G56" s="177"/>
      <c r="H56" s="177"/>
      <c r="I56" s="178"/>
      <c r="J56" s="10"/>
      <c r="K56" s="10"/>
      <c r="L56" s="10"/>
    </row>
    <row r="57" spans="1:12" ht="12.75">
      <c r="A57" s="100"/>
      <c r="B57" s="176" t="s">
        <v>273</v>
      </c>
      <c r="C57" s="177"/>
      <c r="D57" s="177"/>
      <c r="E57" s="177"/>
      <c r="F57" s="177"/>
      <c r="G57" s="177"/>
      <c r="H57" s="177"/>
      <c r="I57" s="102"/>
      <c r="J57" s="10"/>
      <c r="K57" s="10"/>
      <c r="L57" s="10"/>
    </row>
    <row r="58" spans="1:12" ht="12.75">
      <c r="A58" s="100"/>
      <c r="B58" s="176" t="s">
        <v>274</v>
      </c>
      <c r="C58" s="177"/>
      <c r="D58" s="177"/>
      <c r="E58" s="177"/>
      <c r="F58" s="177"/>
      <c r="G58" s="177"/>
      <c r="H58" s="177"/>
      <c r="I58" s="178"/>
      <c r="J58" s="10"/>
      <c r="K58" s="10"/>
      <c r="L58" s="10"/>
    </row>
    <row r="59" spans="1:12" ht="12.75">
      <c r="A59" s="100"/>
      <c r="B59" s="176" t="s">
        <v>275</v>
      </c>
      <c r="C59" s="177"/>
      <c r="D59" s="177"/>
      <c r="E59" s="177"/>
      <c r="F59" s="177"/>
      <c r="G59" s="177"/>
      <c r="H59" s="177"/>
      <c r="I59" s="178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241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90" t="s">
        <v>243</v>
      </c>
      <c r="H62" s="191"/>
      <c r="I62" s="192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84"/>
      <c r="H63" s="185"/>
      <c r="I63" s="111"/>
      <c r="J63" s="10"/>
      <c r="K63" s="10"/>
      <c r="L63" s="10"/>
    </row>
  </sheetData>
  <sheetProtection/>
  <mergeCells count="73">
    <mergeCell ref="G63:H63"/>
    <mergeCell ref="B55:E55"/>
    <mergeCell ref="B56:I56"/>
    <mergeCell ref="C50:I50"/>
    <mergeCell ref="A52:B52"/>
    <mergeCell ref="A50:B50"/>
    <mergeCell ref="C52:I52"/>
    <mergeCell ref="B59:I59"/>
    <mergeCell ref="C53:H53"/>
    <mergeCell ref="G62:I62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B58:I58"/>
    <mergeCell ref="B57:H57"/>
    <mergeCell ref="A46:B46"/>
    <mergeCell ref="C46:I46"/>
    <mergeCell ref="H48:I48"/>
    <mergeCell ref="C44:D44"/>
    <mergeCell ref="F44:I44"/>
    <mergeCell ref="A48:B48"/>
    <mergeCell ref="C48:E48"/>
    <mergeCell ref="C45:D45"/>
    <mergeCell ref="H40:I40"/>
    <mergeCell ref="A34:D34"/>
    <mergeCell ref="E34:G34"/>
    <mergeCell ref="H34:I34"/>
    <mergeCell ref="A36:D36"/>
    <mergeCell ref="C37:D37"/>
    <mergeCell ref="F37:G37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8:B8"/>
    <mergeCell ref="C8:D8"/>
    <mergeCell ref="A10:B11"/>
    <mergeCell ref="C10:D10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0" zoomScaleSheetLayoutView="110" zoomScalePageLayoutView="0" workbookViewId="0" topLeftCell="A1">
      <selection activeCell="K113" sqref="K113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2.28125" style="67" customWidth="1"/>
    <col min="12" max="12" width="11.281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226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301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33.75">
      <c r="A4" s="231" t="s">
        <v>50</v>
      </c>
      <c r="B4" s="232"/>
      <c r="C4" s="232"/>
      <c r="D4" s="232"/>
      <c r="E4" s="232"/>
      <c r="F4" s="232"/>
      <c r="G4" s="232"/>
      <c r="H4" s="233"/>
      <c r="I4" s="56" t="s">
        <v>244</v>
      </c>
      <c r="J4" s="57" t="s">
        <v>309</v>
      </c>
      <c r="K4" s="58" t="s">
        <v>286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5">
        <v>2</v>
      </c>
      <c r="J5" s="54">
        <v>3</v>
      </c>
      <c r="K5" s="54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2" t="s">
        <v>51</v>
      </c>
      <c r="B7" s="203"/>
      <c r="C7" s="203"/>
      <c r="D7" s="203"/>
      <c r="E7" s="203"/>
      <c r="F7" s="203"/>
      <c r="G7" s="203"/>
      <c r="H7" s="223"/>
      <c r="I7" s="3">
        <v>1</v>
      </c>
      <c r="J7" s="6"/>
      <c r="K7" s="6"/>
    </row>
    <row r="8" spans="1:11" ht="12.75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127">
        <f>J9+J16+J26+J35+J39</f>
        <v>749062182.0328743</v>
      </c>
      <c r="K8" s="127">
        <f>K9+K16+K26+K35+K39</f>
        <v>746954547.4300001</v>
      </c>
    </row>
    <row r="9" spans="1:11" ht="12.75">
      <c r="A9" s="206" t="s">
        <v>171</v>
      </c>
      <c r="B9" s="207"/>
      <c r="C9" s="207"/>
      <c r="D9" s="207"/>
      <c r="E9" s="207"/>
      <c r="F9" s="207"/>
      <c r="G9" s="207"/>
      <c r="H9" s="208"/>
      <c r="I9" s="1">
        <v>3</v>
      </c>
      <c r="J9" s="127">
        <f>SUM(J10:J15)</f>
        <v>0</v>
      </c>
      <c r="K9" s="127">
        <f>SUM(K10:K15)</f>
        <v>0</v>
      </c>
    </row>
    <row r="10" spans="1:11" ht="12.75">
      <c r="A10" s="206" t="s">
        <v>99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9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100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174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175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176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172</v>
      </c>
      <c r="B16" s="207"/>
      <c r="C16" s="207"/>
      <c r="D16" s="207"/>
      <c r="E16" s="207"/>
      <c r="F16" s="207"/>
      <c r="G16" s="207"/>
      <c r="H16" s="208"/>
      <c r="I16" s="1">
        <v>10</v>
      </c>
      <c r="J16" s="127">
        <f>SUM(J17:J25)</f>
        <v>193041497.15279648</v>
      </c>
      <c r="K16" s="127">
        <f>SUM(K17:K25)</f>
        <v>191793045.38</v>
      </c>
    </row>
    <row r="17" spans="1:11" ht="12.75">
      <c r="A17" s="206" t="s">
        <v>177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13239193.98</v>
      </c>
      <c r="K17" s="7">
        <v>13239193.98</v>
      </c>
    </row>
    <row r="18" spans="1:11" ht="12.75">
      <c r="A18" s="206" t="s">
        <v>213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72553372.25999999</v>
      </c>
      <c r="K18" s="7">
        <v>71896120.36999999</v>
      </c>
    </row>
    <row r="19" spans="1:11" ht="12.75">
      <c r="A19" s="206" t="s">
        <v>178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76113.02000000235</v>
      </c>
      <c r="K19" s="7">
        <v>82120.03000000119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21590.390000000596</v>
      </c>
      <c r="K20" s="7">
        <v>18928.25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63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64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65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34796</v>
      </c>
      <c r="K24" s="7">
        <v>34796</v>
      </c>
    </row>
    <row r="25" spans="1:11" ht="12.75">
      <c r="A25" s="206" t="s">
        <v>66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107116431.50279649</v>
      </c>
      <c r="K25" s="7">
        <v>106521886.75</v>
      </c>
    </row>
    <row r="26" spans="1:14" ht="12.75">
      <c r="A26" s="206" t="s">
        <v>159</v>
      </c>
      <c r="B26" s="207"/>
      <c r="C26" s="207"/>
      <c r="D26" s="207"/>
      <c r="E26" s="207"/>
      <c r="F26" s="207"/>
      <c r="G26" s="207"/>
      <c r="H26" s="208"/>
      <c r="I26" s="1">
        <v>20</v>
      </c>
      <c r="J26" s="127">
        <f>SUM(J27:J34)</f>
        <v>556020684.8800778</v>
      </c>
      <c r="K26" s="127">
        <f>SUM(K27:K34)</f>
        <v>555161502.0500001</v>
      </c>
      <c r="N26" s="120"/>
    </row>
    <row r="27" spans="1:11" ht="12.75">
      <c r="A27" s="206" t="s">
        <v>67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521256551.2400778</v>
      </c>
      <c r="K27" s="7">
        <v>520397017.43</v>
      </c>
    </row>
    <row r="28" spans="1:13" ht="12.75">
      <c r="A28" s="206" t="s">
        <v>68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5817897.71</v>
      </c>
      <c r="K28" s="7">
        <v>5817897.71</v>
      </c>
      <c r="M28" s="120"/>
    </row>
    <row r="29" spans="1:11" ht="12.75">
      <c r="A29" s="206" t="s">
        <v>69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26934952.61</v>
      </c>
      <c r="K29" s="7">
        <v>26934952.61</v>
      </c>
    </row>
    <row r="30" spans="1:13" ht="12.75">
      <c r="A30" s="206" t="s">
        <v>74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  <c r="M30" s="120"/>
    </row>
    <row r="31" spans="1:13" ht="12.75">
      <c r="A31" s="206" t="s">
        <v>75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27745</v>
      </c>
      <c r="K31" s="7">
        <v>28095.98</v>
      </c>
      <c r="M31" s="120"/>
    </row>
    <row r="32" spans="1:11" ht="12.75">
      <c r="A32" s="206" t="s">
        <v>76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1938682.8199999994</v>
      </c>
      <c r="K32" s="7">
        <v>1938682.82</v>
      </c>
    </row>
    <row r="33" spans="1:13" ht="12.75">
      <c r="A33" s="206" t="s">
        <v>70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  <c r="M33" s="120"/>
    </row>
    <row r="34" spans="1:13" ht="12.75">
      <c r="A34" s="206" t="s">
        <v>152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44855.5</v>
      </c>
      <c r="K34" s="7">
        <v>44855.5</v>
      </c>
      <c r="M34" s="120"/>
    </row>
    <row r="35" spans="1:11" ht="12.75">
      <c r="A35" s="206" t="s">
        <v>153</v>
      </c>
      <c r="B35" s="207"/>
      <c r="C35" s="207"/>
      <c r="D35" s="207"/>
      <c r="E35" s="207"/>
      <c r="F35" s="207"/>
      <c r="G35" s="207"/>
      <c r="H35" s="208"/>
      <c r="I35" s="1">
        <v>29</v>
      </c>
      <c r="J35" s="127">
        <f>SUM(J36:J38)</f>
        <v>0</v>
      </c>
      <c r="K35" s="127">
        <f>SUM(K36:K38)</f>
        <v>0</v>
      </c>
    </row>
    <row r="36" spans="1:11" ht="12.75">
      <c r="A36" s="206" t="s">
        <v>71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72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73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154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12" t="s">
        <v>206</v>
      </c>
      <c r="B40" s="213"/>
      <c r="C40" s="213"/>
      <c r="D40" s="213"/>
      <c r="E40" s="213"/>
      <c r="F40" s="213"/>
      <c r="G40" s="213"/>
      <c r="H40" s="214"/>
      <c r="I40" s="1">
        <v>34</v>
      </c>
      <c r="J40" s="127">
        <f>J41+J49+J56+J64</f>
        <v>260885001.73574573</v>
      </c>
      <c r="K40" s="127">
        <f>K41+K49+K56+K64</f>
        <v>245350977.59774923</v>
      </c>
    </row>
    <row r="41" spans="1:12" ht="12.75">
      <c r="A41" s="206" t="s">
        <v>91</v>
      </c>
      <c r="B41" s="207"/>
      <c r="C41" s="207"/>
      <c r="D41" s="207"/>
      <c r="E41" s="207"/>
      <c r="F41" s="207"/>
      <c r="G41" s="207"/>
      <c r="H41" s="208"/>
      <c r="I41" s="1">
        <v>35</v>
      </c>
      <c r="J41" s="127">
        <f>SUM(J42:J48)</f>
        <v>196917186.88574573</v>
      </c>
      <c r="K41" s="127">
        <f>SUM(K42:K48)</f>
        <v>196644103.92774922</v>
      </c>
      <c r="L41" s="120"/>
    </row>
    <row r="42" spans="1:11" ht="12.75">
      <c r="A42" s="206" t="s">
        <v>103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124837.92</v>
      </c>
      <c r="K42" s="7">
        <v>151331.16</v>
      </c>
    </row>
    <row r="43" spans="1:11" ht="12.75">
      <c r="A43" s="206" t="s">
        <v>104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17341884.82479929</v>
      </c>
      <c r="K43" s="7">
        <v>17341884.81680277</v>
      </c>
    </row>
    <row r="44" spans="1:11" ht="12.75">
      <c r="A44" s="206" t="s">
        <v>77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179450464.14094645</v>
      </c>
      <c r="K44" s="7">
        <v>179150887.95094645</v>
      </c>
    </row>
    <row r="45" spans="1:11" ht="12.75">
      <c r="A45" s="206" t="s">
        <v>78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79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80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81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4" ht="12.75">
      <c r="A49" s="206" t="s">
        <v>92</v>
      </c>
      <c r="B49" s="207"/>
      <c r="C49" s="207"/>
      <c r="D49" s="207"/>
      <c r="E49" s="207"/>
      <c r="F49" s="207"/>
      <c r="G49" s="207"/>
      <c r="H49" s="208"/>
      <c r="I49" s="1">
        <v>43</v>
      </c>
      <c r="J49" s="127">
        <f>SUM(J50:J55)</f>
        <v>56674644.78</v>
      </c>
      <c r="K49" s="127">
        <f>SUM(K50:K55)</f>
        <v>38073544.839999996</v>
      </c>
      <c r="N49" s="120"/>
    </row>
    <row r="50" spans="1:13" ht="12.75">
      <c r="A50" s="206" t="s">
        <v>166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4412305.250000004</v>
      </c>
      <c r="K50" s="7">
        <v>2174352.439999998</v>
      </c>
      <c r="M50" s="120"/>
    </row>
    <row r="51" spans="1:14" ht="12.75">
      <c r="A51" s="206" t="s">
        <v>167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17306836.94</v>
      </c>
      <c r="K51" s="7">
        <v>15296494</v>
      </c>
      <c r="M51" s="124"/>
      <c r="N51" s="124"/>
    </row>
    <row r="52" spans="1:11" ht="12.75">
      <c r="A52" s="206" t="s">
        <v>168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169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73465.29</v>
      </c>
      <c r="K53" s="7"/>
    </row>
    <row r="54" spans="1:11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2199985.3</v>
      </c>
      <c r="K54" s="7">
        <v>1693290.4</v>
      </c>
    </row>
    <row r="55" spans="1:11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32682052</v>
      </c>
      <c r="K55" s="7">
        <v>18909408</v>
      </c>
    </row>
    <row r="56" spans="1:11" ht="12.75">
      <c r="A56" s="206" t="s">
        <v>93</v>
      </c>
      <c r="B56" s="207"/>
      <c r="C56" s="207"/>
      <c r="D56" s="207"/>
      <c r="E56" s="207"/>
      <c r="F56" s="207"/>
      <c r="G56" s="207"/>
      <c r="H56" s="208"/>
      <c r="I56" s="1">
        <v>50</v>
      </c>
      <c r="J56" s="127">
        <f>SUM(J57:J63)</f>
        <v>3982162.07</v>
      </c>
      <c r="K56" s="127">
        <f>SUM(K57:K63)</f>
        <v>4304275</v>
      </c>
    </row>
    <row r="57" spans="1:11" ht="12.75">
      <c r="A57" s="206" t="s">
        <v>67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2" ht="12.75">
      <c r="A58" s="206" t="s">
        <v>68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  <c r="L58" s="120"/>
    </row>
    <row r="59" spans="1:11" ht="12.75">
      <c r="A59" s="206" t="s">
        <v>208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74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3" ht="12.75">
      <c r="A61" s="206" t="s">
        <v>75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306376.07</v>
      </c>
      <c r="K61" s="7">
        <v>306803</v>
      </c>
      <c r="M61" s="120"/>
    </row>
    <row r="62" spans="1:13" ht="12.75">
      <c r="A62" s="206" t="s">
        <v>76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3675786</v>
      </c>
      <c r="K62" s="7">
        <v>3997472</v>
      </c>
      <c r="M62" s="120"/>
    </row>
    <row r="63" spans="1:13" ht="12.75">
      <c r="A63" s="206" t="s">
        <v>40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  <c r="M63" s="120"/>
    </row>
    <row r="64" spans="1:11" ht="12.75">
      <c r="A64" s="206" t="s">
        <v>173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3311008</v>
      </c>
      <c r="K64" s="7">
        <v>6329053.83</v>
      </c>
    </row>
    <row r="65" spans="1:13" ht="12.75">
      <c r="A65" s="212" t="s">
        <v>47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28064763.27</v>
      </c>
      <c r="K65" s="7">
        <v>28112021.96</v>
      </c>
      <c r="M65" s="120"/>
    </row>
    <row r="66" spans="1:11" ht="12.75">
      <c r="A66" s="212" t="s">
        <v>207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7">
        <f>J7+J8+J40+J65</f>
        <v>1038011947.03862</v>
      </c>
      <c r="K66" s="127">
        <f>K7+K8+K40+K65</f>
        <v>1020417546.9877493</v>
      </c>
    </row>
    <row r="67" spans="1:13" ht="12.75">
      <c r="A67" s="220" t="s">
        <v>82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435617788.66</v>
      </c>
      <c r="K67" s="8">
        <v>393846171.79</v>
      </c>
      <c r="M67" s="120"/>
    </row>
    <row r="68" spans="1:11" ht="12.75">
      <c r="A68" s="198" t="s">
        <v>49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160</v>
      </c>
      <c r="B69" s="203"/>
      <c r="C69" s="203"/>
      <c r="D69" s="203"/>
      <c r="E69" s="203"/>
      <c r="F69" s="203"/>
      <c r="G69" s="203"/>
      <c r="H69" s="223"/>
      <c r="I69" s="3">
        <v>62</v>
      </c>
      <c r="J69" s="128">
        <f>J70+J71+J72+J78+J79+J82+J85</f>
        <v>81995484.45999998</v>
      </c>
      <c r="K69" s="128">
        <f>K70+K71+K72+K78+K79+K82+K85</f>
        <v>75941305.21000004</v>
      </c>
    </row>
    <row r="70" spans="1:11" ht="12.75">
      <c r="A70" s="206" t="s">
        <v>117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270904000</v>
      </c>
      <c r="K70" s="7">
        <v>270904000</v>
      </c>
    </row>
    <row r="71" spans="1:11" ht="12.75">
      <c r="A71" s="206" t="s">
        <v>118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119</v>
      </c>
      <c r="B72" s="207"/>
      <c r="C72" s="207"/>
      <c r="D72" s="207"/>
      <c r="E72" s="207"/>
      <c r="F72" s="207"/>
      <c r="G72" s="207"/>
      <c r="H72" s="208"/>
      <c r="I72" s="1">
        <v>65</v>
      </c>
      <c r="J72" s="127">
        <f>J73+J74-J75+J76+J77</f>
        <v>-34512036</v>
      </c>
      <c r="K72" s="127">
        <f>K73+K74-K75+K76+K77</f>
        <v>-34078342.70999999</v>
      </c>
    </row>
    <row r="73" spans="1:11" ht="12.75">
      <c r="A73" s="206" t="s">
        <v>120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8250000</v>
      </c>
      <c r="K73" s="7">
        <v>8250000</v>
      </c>
    </row>
    <row r="74" spans="1:11" ht="12.75">
      <c r="A74" s="206" t="s">
        <v>121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109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110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111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-42762036</v>
      </c>
      <c r="K77" s="7">
        <v>-42328342.70999999</v>
      </c>
    </row>
    <row r="78" spans="1:11" ht="12.75">
      <c r="A78" s="206" t="s">
        <v>112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39094373.46</v>
      </c>
      <c r="K78" s="7">
        <v>38858586.92</v>
      </c>
    </row>
    <row r="79" spans="1:11" ht="12.75">
      <c r="A79" s="206" t="s">
        <v>204</v>
      </c>
      <c r="B79" s="207"/>
      <c r="C79" s="207"/>
      <c r="D79" s="207"/>
      <c r="E79" s="207"/>
      <c r="F79" s="207"/>
      <c r="G79" s="207"/>
      <c r="H79" s="208"/>
      <c r="I79" s="1">
        <v>72</v>
      </c>
      <c r="J79" s="127">
        <f>J80-J81</f>
        <v>0</v>
      </c>
      <c r="K79" s="127">
        <f>K80-K81</f>
        <v>-193490853</v>
      </c>
    </row>
    <row r="80" spans="1:11" ht="12.75">
      <c r="A80" s="217" t="s">
        <v>138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2" ht="12.75">
      <c r="A81" s="217" t="s">
        <v>139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193490853</v>
      </c>
      <c r="L81" s="120"/>
    </row>
    <row r="82" spans="1:11" ht="12.75">
      <c r="A82" s="206" t="s">
        <v>205</v>
      </c>
      <c r="B82" s="207"/>
      <c r="C82" s="207"/>
      <c r="D82" s="207"/>
      <c r="E82" s="207"/>
      <c r="F82" s="207"/>
      <c r="G82" s="207"/>
      <c r="H82" s="208"/>
      <c r="I82" s="1">
        <v>75</v>
      </c>
      <c r="J82" s="127">
        <f>J83-J84</f>
        <v>-193490853</v>
      </c>
      <c r="K82" s="127">
        <f>K83-K84</f>
        <v>-6252086</v>
      </c>
    </row>
    <row r="83" spans="1:11" ht="12.75">
      <c r="A83" s="217" t="s">
        <v>140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141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193490853</v>
      </c>
      <c r="K84" s="7">
        <v>6252086</v>
      </c>
    </row>
    <row r="85" spans="1:11" ht="12.75">
      <c r="A85" s="206" t="s">
        <v>142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12" t="s">
        <v>13</v>
      </c>
      <c r="B86" s="213"/>
      <c r="C86" s="213"/>
      <c r="D86" s="213"/>
      <c r="E86" s="213"/>
      <c r="F86" s="213"/>
      <c r="G86" s="213"/>
      <c r="H86" s="214"/>
      <c r="I86" s="1">
        <v>79</v>
      </c>
      <c r="J86" s="127">
        <f>SUM(J87:J89)</f>
        <v>3898120.6499999985</v>
      </c>
      <c r="K86" s="127">
        <f>SUM(K87:K89)</f>
        <v>3898120.6499999985</v>
      </c>
    </row>
    <row r="87" spans="1:13" ht="12.75">
      <c r="A87" s="206" t="s">
        <v>105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  <c r="M87" s="120"/>
    </row>
    <row r="88" spans="1:11" ht="12.75">
      <c r="A88" s="206" t="s">
        <v>106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107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3898120.6499999985</v>
      </c>
      <c r="K89" s="7">
        <v>3898120.6499999985</v>
      </c>
    </row>
    <row r="90" spans="1:11" ht="12.75">
      <c r="A90" s="212" t="s">
        <v>14</v>
      </c>
      <c r="B90" s="213"/>
      <c r="C90" s="213"/>
      <c r="D90" s="213"/>
      <c r="E90" s="213"/>
      <c r="F90" s="213"/>
      <c r="G90" s="213"/>
      <c r="H90" s="214"/>
      <c r="I90" s="1">
        <v>83</v>
      </c>
      <c r="J90" s="127">
        <f>SUM(J91:J99)</f>
        <v>13476917.76</v>
      </c>
      <c r="K90" s="127">
        <f>SUM(K91:K99)</f>
        <v>13417971.13</v>
      </c>
    </row>
    <row r="91" spans="1:11" ht="12.75">
      <c r="A91" s="206" t="s">
        <v>108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209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210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211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212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85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83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3703780.41</v>
      </c>
      <c r="K98" s="7">
        <v>3703780.41</v>
      </c>
    </row>
    <row r="99" spans="1:11" ht="12.75">
      <c r="A99" s="206" t="s">
        <v>84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9773137.35</v>
      </c>
      <c r="K99" s="7">
        <v>9714190.72</v>
      </c>
    </row>
    <row r="100" spans="1:14" ht="12.75">
      <c r="A100" s="212" t="s">
        <v>15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27">
        <f>SUM(J101:J112)</f>
        <v>767480343.01</v>
      </c>
      <c r="K100" s="127">
        <f>SUM(K101:K112)</f>
        <v>755974830.8677492</v>
      </c>
      <c r="N100" s="120"/>
    </row>
    <row r="101" spans="1:11" ht="12.75">
      <c r="A101" s="206" t="s">
        <v>108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35949752.44</v>
      </c>
      <c r="K101" s="7">
        <v>36741628.35</v>
      </c>
    </row>
    <row r="102" spans="1:11" ht="12.75">
      <c r="A102" s="206" t="s">
        <v>209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20000</v>
      </c>
      <c r="K102" s="7">
        <v>20000</v>
      </c>
    </row>
    <row r="103" spans="1:13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369389364.53</v>
      </c>
      <c r="K103" s="7">
        <v>364296112.51000005</v>
      </c>
      <c r="L103" s="120"/>
      <c r="M103" s="124"/>
    </row>
    <row r="104" spans="1:11" ht="12.75">
      <c r="A104" s="206" t="s">
        <v>210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33874798.14</v>
      </c>
      <c r="K104" s="7">
        <v>29738458.28</v>
      </c>
    </row>
    <row r="105" spans="1:14" ht="12.75">
      <c r="A105" s="206" t="s">
        <v>211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106212824.58</v>
      </c>
      <c r="K105" s="7">
        <v>103864147.13</v>
      </c>
      <c r="M105" s="124"/>
      <c r="N105" s="124"/>
    </row>
    <row r="106" spans="1:11" ht="12.75">
      <c r="A106" s="206" t="s">
        <v>212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196374290.97</v>
      </c>
      <c r="K106" s="7">
        <v>196374290.97</v>
      </c>
    </row>
    <row r="107" spans="1:12" ht="12.75">
      <c r="A107" s="206" t="s">
        <v>85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  <c r="L107" s="120"/>
    </row>
    <row r="108" spans="1:11" ht="12.75">
      <c r="A108" s="206" t="s">
        <v>86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321000.05</v>
      </c>
      <c r="K108" s="7">
        <v>122661.66774919536</v>
      </c>
    </row>
    <row r="109" spans="1:11" ht="12.75">
      <c r="A109" s="206" t="s">
        <v>87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5299745.64</v>
      </c>
      <c r="K109" s="7">
        <v>5372866.649999999</v>
      </c>
    </row>
    <row r="110" spans="1:11" ht="12.75">
      <c r="A110" s="206" t="s">
        <v>90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1013823.31</v>
      </c>
      <c r="K110" s="7">
        <v>1013823.31</v>
      </c>
    </row>
    <row r="111" spans="1:13" ht="12.75">
      <c r="A111" s="206" t="s">
        <v>88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  <c r="M111" s="120"/>
    </row>
    <row r="112" spans="1:13" ht="12.75">
      <c r="A112" s="206" t="s">
        <v>89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19024743.350000143</v>
      </c>
      <c r="K112" s="7">
        <v>18430842</v>
      </c>
      <c r="M112" s="120"/>
    </row>
    <row r="113" spans="1:13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171161080.79999998</v>
      </c>
      <c r="K113" s="7">
        <v>171185318.85</v>
      </c>
      <c r="M113" s="120"/>
    </row>
    <row r="114" spans="1:11" ht="12.75">
      <c r="A114" s="212" t="s">
        <v>19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27">
        <f>J69+J86+J90+J100+J113</f>
        <v>1038011946.68</v>
      </c>
      <c r="K114" s="127">
        <f>K69+K86+K90+K100+K113</f>
        <v>1020417546.7077492</v>
      </c>
    </row>
    <row r="115" spans="1:13" ht="12.75">
      <c r="A115" s="195" t="s">
        <v>48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435617788.66</v>
      </c>
      <c r="K115" s="8">
        <v>393846171.79</v>
      </c>
      <c r="L115" s="120"/>
      <c r="M115" s="120"/>
    </row>
    <row r="116" spans="1:11" ht="12.75">
      <c r="A116" s="198" t="s">
        <v>276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155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09" t="s">
        <v>4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3" ht="12.75">
      <c r="A120" s="215" t="s">
        <v>277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M120" s="120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  <row r="124" ht="12.75">
      <c r="M124" s="120"/>
    </row>
    <row r="125" spans="10:11" ht="12.75">
      <c r="J125" s="120"/>
      <c r="K125" s="120"/>
    </row>
    <row r="126" spans="10:11" ht="12.75">
      <c r="J126" s="120"/>
      <c r="K126" s="120"/>
    </row>
    <row r="127" spans="10:11" ht="12.75">
      <c r="J127" s="120"/>
      <c r="K127" s="120"/>
    </row>
  </sheetData>
  <sheetProtection/>
  <mergeCells count="121"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92:H92"/>
    <mergeCell ref="A88:H88"/>
    <mergeCell ref="A90:H90"/>
    <mergeCell ref="A91:H91"/>
    <mergeCell ref="A87:H87"/>
    <mergeCell ref="A89:H8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121:K121"/>
    <mergeCell ref="A115:H115"/>
    <mergeCell ref="A116:K116"/>
    <mergeCell ref="A117:K117"/>
    <mergeCell ref="A118:H118"/>
    <mergeCell ref="A119:H119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J83 J70:K70 J7:J50 J72:K76 J52:J67 K7:K67 K79:K84 J86:K115">
      <formula1>0</formula1>
    </dataValidation>
    <dataValidation operator="greaterThanOrEqual" allowBlank="1" showInputMessage="1" showErrorMessage="1" errorTitle="Pogrešan unos" error="Mogu se unijeti samo cjelobrojne pozitivne vrijednosti." sqref="J77:K77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O6" sqref="O6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13.00390625" style="51" bestFit="1" customWidth="1"/>
    <col min="15" max="15" width="9.28125" style="51" bestFit="1" customWidth="1"/>
    <col min="16" max="16384" width="9.140625" style="51" customWidth="1"/>
  </cols>
  <sheetData>
    <row r="1" spans="1:13" ht="12.75" customHeight="1">
      <c r="A1" s="226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53" t="s">
        <v>307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4" t="s">
        <v>302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2" t="s">
        <v>50</v>
      </c>
      <c r="B4" s="252"/>
      <c r="C4" s="252"/>
      <c r="D4" s="252"/>
      <c r="E4" s="252"/>
      <c r="F4" s="252"/>
      <c r="G4" s="252"/>
      <c r="H4" s="252"/>
      <c r="I4" s="56" t="s">
        <v>245</v>
      </c>
      <c r="J4" s="251" t="s">
        <v>285</v>
      </c>
      <c r="K4" s="251"/>
      <c r="L4" s="251" t="s">
        <v>286</v>
      </c>
      <c r="M4" s="251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6"/>
      <c r="J5" s="58" t="s">
        <v>280</v>
      </c>
      <c r="K5" s="58" t="s">
        <v>281</v>
      </c>
      <c r="L5" s="58" t="s">
        <v>280</v>
      </c>
      <c r="M5" s="58" t="s">
        <v>281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2" t="s">
        <v>20</v>
      </c>
      <c r="B7" s="203"/>
      <c r="C7" s="203"/>
      <c r="D7" s="203"/>
      <c r="E7" s="203"/>
      <c r="F7" s="203"/>
      <c r="G7" s="203"/>
      <c r="H7" s="223"/>
      <c r="I7" s="3">
        <v>111</v>
      </c>
      <c r="J7" s="126">
        <f>SUM(J8:J9)</f>
        <v>14735068.45</v>
      </c>
      <c r="K7" s="126">
        <f>SUM(K8:K9)</f>
        <v>14735068.45</v>
      </c>
      <c r="L7" s="126">
        <f>SUM(L8:L9)</f>
        <v>19284635.980000004</v>
      </c>
      <c r="M7" s="126">
        <f>SUM(M8:M9)</f>
        <v>19284635.980000004</v>
      </c>
    </row>
    <row r="8" spans="1:13" ht="12.75">
      <c r="A8" s="212" t="s">
        <v>126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5029481.75</v>
      </c>
      <c r="K8" s="7">
        <v>5029481.75</v>
      </c>
      <c r="L8" s="7">
        <v>17316377.880000003</v>
      </c>
      <c r="M8" s="7">
        <v>17316377.880000003</v>
      </c>
    </row>
    <row r="9" spans="1:13" ht="12.75">
      <c r="A9" s="212" t="s">
        <v>94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9705586.7</v>
      </c>
      <c r="K9" s="7">
        <v>9705586.7</v>
      </c>
      <c r="L9" s="7">
        <v>1968258.1</v>
      </c>
      <c r="M9" s="7">
        <v>1968258.1</v>
      </c>
    </row>
    <row r="10" spans="1:13" ht="12.75">
      <c r="A10" s="212" t="s">
        <v>7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2">
        <f>J11+J12+J16+J20+J21+J22+J25+J26</f>
        <v>38344508.79</v>
      </c>
      <c r="K10" s="52">
        <f>K11+K12+K16+K20+K21+K22+K25+K26</f>
        <v>38344508.79</v>
      </c>
      <c r="L10" s="52">
        <f>L11+L12+L16+L20+L21+L22+L25+L26</f>
        <v>24711627.68</v>
      </c>
      <c r="M10" s="52">
        <f>M11+M12+M16+M20+M21+M22+M25+M26</f>
        <v>24711627.68</v>
      </c>
    </row>
    <row r="11" spans="1:13" ht="12.75">
      <c r="A11" s="212" t="s">
        <v>95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-185262</v>
      </c>
      <c r="K11" s="7">
        <v>-185262</v>
      </c>
      <c r="L11" s="7">
        <v>299576.19</v>
      </c>
      <c r="M11" s="7">
        <v>299576.19</v>
      </c>
    </row>
    <row r="12" spans="1:14" ht="12.75">
      <c r="A12" s="212" t="s">
        <v>16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2">
        <f>SUM(J13:J15)</f>
        <v>3135045</v>
      </c>
      <c r="K12" s="52">
        <f>SUM(K13:K15)</f>
        <v>3135045</v>
      </c>
      <c r="L12" s="52">
        <f>SUM(L13:L15)</f>
        <v>15666287</v>
      </c>
      <c r="M12" s="52">
        <f>SUM(M13:M15)</f>
        <v>15666287</v>
      </c>
      <c r="N12" s="124"/>
    </row>
    <row r="13" spans="1:13" ht="12.75">
      <c r="A13" s="206" t="s">
        <v>122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222507</v>
      </c>
      <c r="K13" s="7">
        <v>222507</v>
      </c>
      <c r="L13" s="7">
        <v>162168</v>
      </c>
      <c r="M13" s="7">
        <v>162168</v>
      </c>
    </row>
    <row r="14" spans="1:15" ht="12.75">
      <c r="A14" s="206" t="s">
        <v>123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  <c r="O14" s="120"/>
    </row>
    <row r="15" spans="1:13" ht="12.75">
      <c r="A15" s="206" t="s">
        <v>52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2912538</v>
      </c>
      <c r="K15" s="7">
        <v>2912538</v>
      </c>
      <c r="L15" s="7">
        <v>15504119</v>
      </c>
      <c r="M15" s="7">
        <v>15504119</v>
      </c>
    </row>
    <row r="16" spans="1:13" ht="12.75">
      <c r="A16" s="212" t="s">
        <v>17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2">
        <f>SUM(J17:J19)</f>
        <v>2043131.62</v>
      </c>
      <c r="K16" s="52">
        <f>SUM(K17:K19)</f>
        <v>2043131.62</v>
      </c>
      <c r="L16" s="52">
        <f>SUM(L17:L19)</f>
        <v>1544394.67</v>
      </c>
      <c r="M16" s="52">
        <f>SUM(M17:M19)</f>
        <v>1544394.67</v>
      </c>
    </row>
    <row r="17" spans="1:13" ht="12.75">
      <c r="A17" s="206" t="s">
        <v>53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1686447.62</v>
      </c>
      <c r="K17" s="7">
        <v>1686447.62</v>
      </c>
      <c r="L17" s="7">
        <v>1280865.47</v>
      </c>
      <c r="M17" s="7">
        <v>1280865.47</v>
      </c>
    </row>
    <row r="18" spans="1:15" ht="12.75">
      <c r="A18" s="206" t="s">
        <v>54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80751</v>
      </c>
      <c r="K18" s="7">
        <v>80751</v>
      </c>
      <c r="L18" s="7">
        <v>44024.34</v>
      </c>
      <c r="M18" s="7">
        <v>44024.34</v>
      </c>
      <c r="O18" s="120"/>
    </row>
    <row r="19" spans="1:13" ht="12.75">
      <c r="A19" s="206" t="s">
        <v>55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275933</v>
      </c>
      <c r="K19" s="7">
        <v>275933</v>
      </c>
      <c r="L19" s="7">
        <v>219504.86</v>
      </c>
      <c r="M19" s="7">
        <v>219504.86</v>
      </c>
    </row>
    <row r="20" spans="1:13" ht="12.75">
      <c r="A20" s="212" t="s">
        <v>96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1157209.35</v>
      </c>
      <c r="K20" s="7">
        <v>1157209.35</v>
      </c>
      <c r="L20" s="7">
        <v>1087112.83</v>
      </c>
      <c r="M20" s="7">
        <v>1087112.83</v>
      </c>
    </row>
    <row r="21" spans="1:14" ht="12.75">
      <c r="A21" s="212" t="s">
        <v>97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3068123</v>
      </c>
      <c r="K21" s="7">
        <v>3068123</v>
      </c>
      <c r="L21" s="7">
        <v>6114256.99</v>
      </c>
      <c r="M21" s="7">
        <v>6114256.99</v>
      </c>
      <c r="N21" s="124"/>
    </row>
    <row r="22" spans="1:13" ht="12.75">
      <c r="A22" s="212" t="s">
        <v>18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2">
        <f>SUM(J23:J24)</f>
        <v>6730317.12</v>
      </c>
      <c r="K22" s="52">
        <f>SUM(K23:K24)</f>
        <v>6730317.12</v>
      </c>
      <c r="L22" s="52">
        <f>SUM(L23:L24)</f>
        <v>0</v>
      </c>
      <c r="M22" s="52">
        <f>SUM(M23:M24)</f>
        <v>0</v>
      </c>
    </row>
    <row r="23" spans="1:13" ht="12.75">
      <c r="A23" s="206" t="s">
        <v>113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114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6730317.12</v>
      </c>
      <c r="K24" s="7">
        <v>6730317.12</v>
      </c>
      <c r="L24" s="7"/>
      <c r="M24" s="7"/>
    </row>
    <row r="25" spans="1:13" ht="12.75">
      <c r="A25" s="212" t="s">
        <v>98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22395944.7</v>
      </c>
      <c r="K25" s="7">
        <v>22395944.7</v>
      </c>
      <c r="L25" s="7"/>
      <c r="M25" s="7"/>
    </row>
    <row r="26" spans="1:13" ht="12.75">
      <c r="A26" s="212" t="s">
        <v>41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/>
      <c r="K26" s="7"/>
      <c r="L26" s="7"/>
      <c r="M26" s="7"/>
    </row>
    <row r="27" spans="1:13" ht="12.75">
      <c r="A27" s="212" t="s">
        <v>179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2">
        <f>SUM(J28:J32)</f>
        <v>135842</v>
      </c>
      <c r="K27" s="52">
        <f>SUM(K28:K32)</f>
        <v>135842</v>
      </c>
      <c r="L27" s="52">
        <f>SUM(L28:L32)</f>
        <v>35430</v>
      </c>
      <c r="M27" s="52">
        <f>SUM(M28:M32)</f>
        <v>35430</v>
      </c>
    </row>
    <row r="28" spans="1:15" ht="27" customHeight="1">
      <c r="A28" s="212" t="s">
        <v>193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  <c r="O28" s="120"/>
    </row>
    <row r="29" spans="1:13" ht="29.25" customHeight="1">
      <c r="A29" s="212" t="s">
        <v>129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f>135842-J31</f>
        <v>135326</v>
      </c>
      <c r="K29" s="7">
        <f>135842-K31</f>
        <v>135326</v>
      </c>
      <c r="L29" s="130">
        <f>35430-L31</f>
        <v>35003</v>
      </c>
      <c r="M29" s="130">
        <f>35430-M31</f>
        <v>35003</v>
      </c>
    </row>
    <row r="30" spans="1:13" ht="21.75" customHeight="1">
      <c r="A30" s="212" t="s">
        <v>115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130"/>
      <c r="M30" s="130"/>
    </row>
    <row r="31" spans="1:13" ht="20.25" customHeight="1">
      <c r="A31" s="212" t="s">
        <v>189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516</v>
      </c>
      <c r="K31" s="7">
        <v>516</v>
      </c>
      <c r="L31" s="130">
        <v>427</v>
      </c>
      <c r="M31" s="130">
        <v>427</v>
      </c>
    </row>
    <row r="32" spans="1:13" ht="12.75">
      <c r="A32" s="212" t="s">
        <v>116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180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2">
        <f>SUM(J34:J37)</f>
        <v>37900112.690000005</v>
      </c>
      <c r="K33" s="52">
        <f>SUM(K34:K37)</f>
        <v>37900112.690000005</v>
      </c>
      <c r="L33" s="52">
        <f>SUM(L34:L37)</f>
        <v>860524</v>
      </c>
      <c r="M33" s="52">
        <f>SUM(M34:M37)</f>
        <v>860524</v>
      </c>
    </row>
    <row r="34" spans="1:13" ht="29.25" customHeight="1">
      <c r="A34" s="212" t="s">
        <v>57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1536968</v>
      </c>
      <c r="K34" s="7">
        <v>1536968</v>
      </c>
      <c r="L34" s="7">
        <v>859534</v>
      </c>
      <c r="M34" s="7">
        <v>859534</v>
      </c>
    </row>
    <row r="35" spans="1:13" ht="27.75" customHeight="1">
      <c r="A35" s="212" t="s">
        <v>56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36363144.690000005</v>
      </c>
      <c r="K35" s="7">
        <v>36363144.690000005</v>
      </c>
      <c r="L35" s="7">
        <v>990</v>
      </c>
      <c r="M35" s="7">
        <v>990</v>
      </c>
    </row>
    <row r="36" spans="1:14" ht="12.75">
      <c r="A36" s="212" t="s">
        <v>190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  <c r="N36" s="120"/>
    </row>
    <row r="37" spans="1:13" ht="12.75">
      <c r="A37" s="212" t="s">
        <v>58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4" ht="12.75">
      <c r="A38" s="212" t="s">
        <v>164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  <c r="N38" s="120"/>
    </row>
    <row r="39" spans="1:13" ht="12.75">
      <c r="A39" s="212" t="s">
        <v>165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191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192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181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2">
        <f>J7+J27+J38+J40</f>
        <v>14870910.45</v>
      </c>
      <c r="K42" s="52">
        <f>K7+K27+K38+K40</f>
        <v>14870910.45</v>
      </c>
      <c r="L42" s="52">
        <f>L7+L27+L38+L40</f>
        <v>19320065.980000004</v>
      </c>
      <c r="M42" s="52">
        <f>M7+M27+M38+M40</f>
        <v>19320065.980000004</v>
      </c>
    </row>
    <row r="43" spans="1:13" ht="12.75">
      <c r="A43" s="212" t="s">
        <v>182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2">
        <f>J10+J33+J39+J41</f>
        <v>76244621.48</v>
      </c>
      <c r="K43" s="52">
        <f>K10+K33+K39+K41</f>
        <v>76244621.48</v>
      </c>
      <c r="L43" s="52">
        <f>L10+L33+L39+L41</f>
        <v>25572151.68</v>
      </c>
      <c r="M43" s="52">
        <f>M10+M33+M39+M41</f>
        <v>25572151.68</v>
      </c>
    </row>
    <row r="44" spans="1:13" ht="12.75">
      <c r="A44" s="212" t="s">
        <v>202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2">
        <f>J42-J43</f>
        <v>-61373711.03</v>
      </c>
      <c r="K44" s="52">
        <f>K42-K43</f>
        <v>-61373711.03</v>
      </c>
      <c r="L44" s="52">
        <f>L42-L43</f>
        <v>-6252085.6999999955</v>
      </c>
      <c r="M44" s="52">
        <f>M42-M43</f>
        <v>-6252085.6999999955</v>
      </c>
    </row>
    <row r="45" spans="1:13" ht="12.75">
      <c r="A45" s="217" t="s">
        <v>184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185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61373711.03</v>
      </c>
      <c r="K46" s="52">
        <f>IF(K43&gt;K42,K43-K42,0)</f>
        <v>61373711.03</v>
      </c>
      <c r="L46" s="52">
        <f>IF(L43&gt;L42,L43-L42,0)</f>
        <v>6252085.6999999955</v>
      </c>
      <c r="M46" s="52">
        <f>IF(M43&gt;M42,M43-M42,0)</f>
        <v>6252085.6999999955</v>
      </c>
    </row>
    <row r="47" spans="1:13" ht="12.75">
      <c r="A47" s="212" t="s">
        <v>183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203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2">
        <f>J44-J47</f>
        <v>-61373711.03</v>
      </c>
      <c r="K48" s="52">
        <f>K44-K47</f>
        <v>-61373711.03</v>
      </c>
      <c r="L48" s="52">
        <f>L44-L47</f>
        <v>-6252085.6999999955</v>
      </c>
      <c r="M48" s="52">
        <f>M44-M47</f>
        <v>-6252085.6999999955</v>
      </c>
    </row>
    <row r="49" spans="1:13" ht="12.75">
      <c r="A49" s="217" t="s">
        <v>161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8" t="s">
        <v>186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9">
        <f>IF(J48&lt;0,-J48,0)</f>
        <v>61373711.03</v>
      </c>
      <c r="K50" s="59">
        <f>IF(K48&lt;0,-K48,0)</f>
        <v>61373711.03</v>
      </c>
      <c r="L50" s="59">
        <f>IF(L48&lt;0,-L48,0)</f>
        <v>6252085.6999999955</v>
      </c>
      <c r="M50" s="59">
        <f>IF(M48&lt;0,-M48,0)</f>
        <v>6252085.6999999955</v>
      </c>
    </row>
    <row r="51" spans="1:13" ht="12.75" customHeight="1">
      <c r="A51" s="198" t="s">
        <v>278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156</v>
      </c>
      <c r="B52" s="203"/>
      <c r="C52" s="203"/>
      <c r="D52" s="203"/>
      <c r="E52" s="203"/>
      <c r="F52" s="203"/>
      <c r="G52" s="203"/>
      <c r="H52" s="203"/>
      <c r="I52" s="53"/>
      <c r="J52" s="53"/>
      <c r="K52" s="53"/>
      <c r="L52" s="53"/>
      <c r="M52" s="60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8" t="s">
        <v>158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170</v>
      </c>
      <c r="B56" s="203"/>
      <c r="C56" s="203"/>
      <c r="D56" s="203"/>
      <c r="E56" s="203"/>
      <c r="F56" s="203"/>
      <c r="G56" s="203"/>
      <c r="H56" s="223"/>
      <c r="I56" s="9">
        <v>157</v>
      </c>
      <c r="J56" s="6">
        <f>J48</f>
        <v>-61373711.03</v>
      </c>
      <c r="K56" s="6">
        <f>K48</f>
        <v>-61373711.03</v>
      </c>
      <c r="L56" s="6">
        <f>L48</f>
        <v>-6252085.6999999955</v>
      </c>
      <c r="M56" s="6">
        <f>M48</f>
        <v>-6252085.6999999955</v>
      </c>
    </row>
    <row r="57" spans="1:13" ht="12.75">
      <c r="A57" s="212" t="s">
        <v>187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2">
        <f>SUM(J58:J64)</f>
        <v>-282598.08</v>
      </c>
      <c r="K57" s="52">
        <f>SUM(K58:K64)</f>
        <v>-282598.08</v>
      </c>
      <c r="L57" s="52">
        <f>SUM(L58:L64)</f>
        <v>-294733</v>
      </c>
      <c r="M57" s="52">
        <f>SUM(M58:M64)</f>
        <v>-294733</v>
      </c>
    </row>
    <row r="58" spans="1:13" ht="12.75">
      <c r="A58" s="212" t="s">
        <v>194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24" customHeight="1">
      <c r="A59" s="212" t="s">
        <v>195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-294733</v>
      </c>
      <c r="K59" s="7">
        <v>-294733</v>
      </c>
      <c r="L59" s="7">
        <v>-294733</v>
      </c>
      <c r="M59" s="7">
        <v>-294733</v>
      </c>
    </row>
    <row r="60" spans="1:13" ht="12.75">
      <c r="A60" s="212" t="s">
        <v>39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12134.92</v>
      </c>
      <c r="K60" s="7">
        <v>12134.92</v>
      </c>
      <c r="L60" s="7"/>
      <c r="M60" s="7"/>
    </row>
    <row r="61" spans="1:13" ht="12.75">
      <c r="A61" s="212" t="s">
        <v>196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197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198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199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188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-58946.6575</v>
      </c>
      <c r="K65" s="7">
        <v>-58946.6575</v>
      </c>
      <c r="L65" s="7">
        <v>-58946.6575</v>
      </c>
      <c r="M65" s="7">
        <v>-58946.6575</v>
      </c>
    </row>
    <row r="66" spans="1:13" ht="12.75">
      <c r="A66" s="212" t="s">
        <v>162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2">
        <f>J57-J65</f>
        <v>-223651.42250000002</v>
      </c>
      <c r="K66" s="52">
        <f>K57-K65</f>
        <v>-223651.42250000002</v>
      </c>
      <c r="L66" s="52">
        <f>L57-L65</f>
        <v>-235786.3425</v>
      </c>
      <c r="M66" s="52">
        <f>M57-M65</f>
        <v>-235786.3425</v>
      </c>
    </row>
    <row r="67" spans="1:13" ht="12.75">
      <c r="A67" s="212" t="s">
        <v>163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9">
        <f>J56+J66</f>
        <v>-61597362.4525</v>
      </c>
      <c r="K67" s="59">
        <f>K56+K66</f>
        <v>-61597362.4525</v>
      </c>
      <c r="L67" s="59">
        <f>L56+L66</f>
        <v>-6487872.042499996</v>
      </c>
      <c r="M67" s="59">
        <f>M56+M66</f>
        <v>-6487872.042499996</v>
      </c>
    </row>
    <row r="68" spans="1:13" ht="12.75" customHeight="1">
      <c r="A68" s="247" t="s">
        <v>279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4" t="s">
        <v>201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47:H47"/>
    <mergeCell ref="A44:H44"/>
    <mergeCell ref="A36:H36"/>
    <mergeCell ref="A37:H37"/>
    <mergeCell ref="A40:H40"/>
    <mergeCell ref="A43:H43"/>
    <mergeCell ref="A39:H39"/>
    <mergeCell ref="A46:H46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52:H52"/>
    <mergeCell ref="A50:H50"/>
    <mergeCell ref="A53:H53"/>
    <mergeCell ref="A51:M51"/>
    <mergeCell ref="A54:H54"/>
    <mergeCell ref="A56:H56"/>
    <mergeCell ref="A55:M55"/>
    <mergeCell ref="A60:H60"/>
    <mergeCell ref="A57:H57"/>
    <mergeCell ref="A61:H61"/>
    <mergeCell ref="A64:H64"/>
    <mergeCell ref="A63:H63"/>
    <mergeCell ref="A62:H62"/>
    <mergeCell ref="A58:H58"/>
    <mergeCell ref="A59:H59"/>
  </mergeCells>
  <dataValidations count="4">
    <dataValidation type="whole" operator="notEqual" allowBlank="1" showInputMessage="1" showErrorMessage="1" errorTitle="Pogrešan unos" error="Mogu se unijeti samo cjelobrojne vrijednosti." sqref="J53:L54 L58:M58 J70:L71 J58 J60:J64 L60:M64 J57:M57 K60 J47:M47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3:M27 K28:K32 L28:M29 L32:M32 J23:J41 J7:M10 J42:M46 J48:M50 K33:M41 J12:M22">
      <formula1>0</formula1>
    </dataValidation>
    <dataValidation allowBlank="1" sqref="J59:M59 J65:M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N14" sqref="N14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1.57421875" style="51" customWidth="1"/>
    <col min="12" max="13" width="10.28125" style="51" bestFit="1" customWidth="1"/>
    <col min="14" max="14" width="14.421875" style="51" customWidth="1"/>
    <col min="15" max="15" width="9.140625" style="5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1" t="s">
        <v>136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308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7" t="s">
        <v>302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3" t="s">
        <v>50</v>
      </c>
      <c r="B4" s="263"/>
      <c r="C4" s="263"/>
      <c r="D4" s="263"/>
      <c r="E4" s="263"/>
      <c r="F4" s="263"/>
      <c r="G4" s="263"/>
      <c r="H4" s="263"/>
      <c r="I4" s="63" t="s">
        <v>245</v>
      </c>
      <c r="J4" s="64" t="s">
        <v>285</v>
      </c>
      <c r="K4" s="64" t="s">
        <v>286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249</v>
      </c>
      <c r="K5" s="66" t="s">
        <v>250</v>
      </c>
    </row>
    <row r="6" spans="1:11" ht="12.75">
      <c r="A6" s="198" t="s">
        <v>130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34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f>RDG!J48</f>
        <v>-61373711.03</v>
      </c>
      <c r="K7" s="7">
        <f>RDG!L48</f>
        <v>-6252085.6999999955</v>
      </c>
    </row>
    <row r="8" spans="1:11" ht="12.75">
      <c r="A8" s="206" t="s">
        <v>35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1157209</v>
      </c>
      <c r="K8" s="7">
        <v>1087112.83</v>
      </c>
    </row>
    <row r="9" spans="1:11" ht="12.75">
      <c r="A9" s="206" t="s">
        <v>36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2823077.57999999</v>
      </c>
      <c r="K9" s="7"/>
    </row>
    <row r="10" spans="1:11" ht="12.75">
      <c r="A10" s="206" t="s">
        <v>37</v>
      </c>
      <c r="B10" s="207"/>
      <c r="C10" s="207"/>
      <c r="D10" s="207"/>
      <c r="E10" s="207"/>
      <c r="F10" s="207"/>
      <c r="G10" s="207"/>
      <c r="H10" s="207"/>
      <c r="I10" s="1">
        <v>4</v>
      </c>
      <c r="J10" s="7"/>
      <c r="K10" s="7">
        <v>18553840.59</v>
      </c>
    </row>
    <row r="11" spans="1:11" ht="12.75">
      <c r="A11" s="206" t="s">
        <v>38</v>
      </c>
      <c r="B11" s="207"/>
      <c r="C11" s="207"/>
      <c r="D11" s="207"/>
      <c r="E11" s="207"/>
      <c r="F11" s="207"/>
      <c r="G11" s="207"/>
      <c r="H11" s="207"/>
      <c r="I11" s="1">
        <v>5</v>
      </c>
      <c r="J11" s="7"/>
      <c r="K11" s="7">
        <v>273082.9522507787</v>
      </c>
    </row>
    <row r="12" spans="1:11" ht="12.75">
      <c r="A12" s="206" t="s">
        <v>42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59368971</v>
      </c>
      <c r="K12" s="7">
        <v>1073047</v>
      </c>
    </row>
    <row r="13" spans="1:11" ht="12.75">
      <c r="A13" s="212" t="s">
        <v>131</v>
      </c>
      <c r="B13" s="213"/>
      <c r="C13" s="213"/>
      <c r="D13" s="213"/>
      <c r="E13" s="213"/>
      <c r="F13" s="213"/>
      <c r="G13" s="213"/>
      <c r="H13" s="213"/>
      <c r="I13" s="1">
        <v>7</v>
      </c>
      <c r="J13" s="62">
        <f>SUM(J7:J12)</f>
        <v>1975546.5499999896</v>
      </c>
      <c r="K13" s="62">
        <f>SUM(K7:K12)</f>
        <v>14734997.672250783</v>
      </c>
    </row>
    <row r="14" spans="1:11" ht="12.75">
      <c r="A14" s="206" t="s">
        <v>43</v>
      </c>
      <c r="B14" s="207"/>
      <c r="C14" s="207"/>
      <c r="D14" s="207"/>
      <c r="E14" s="207"/>
      <c r="F14" s="207"/>
      <c r="G14" s="207"/>
      <c r="H14" s="207"/>
      <c r="I14" s="1">
        <v>8</v>
      </c>
      <c r="J14" s="7"/>
      <c r="K14" s="7">
        <v>5117906</v>
      </c>
    </row>
    <row r="15" spans="1:11" ht="12.75">
      <c r="A15" s="206" t="s">
        <v>44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1123364</v>
      </c>
      <c r="K15" s="7"/>
    </row>
    <row r="16" spans="1:11" ht="12.75">
      <c r="A16" s="206" t="s">
        <v>45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185262</v>
      </c>
      <c r="K16" s="7"/>
    </row>
    <row r="17" spans="1:13" ht="12.75">
      <c r="A17" s="206" t="s">
        <v>46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167348</v>
      </c>
      <c r="K17" s="7">
        <f>1854+427</f>
        <v>2281</v>
      </c>
      <c r="M17" s="120"/>
    </row>
    <row r="18" spans="1:11" ht="12.75">
      <c r="A18" s="212" t="s">
        <v>132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62">
        <f>SUM(J14:J17)</f>
        <v>1475974</v>
      </c>
      <c r="K18" s="62">
        <f>SUM(K14:K17)</f>
        <v>5120187</v>
      </c>
    </row>
    <row r="19" spans="1:11" ht="12.75">
      <c r="A19" s="212" t="s">
        <v>30</v>
      </c>
      <c r="B19" s="213"/>
      <c r="C19" s="213"/>
      <c r="D19" s="213"/>
      <c r="E19" s="213"/>
      <c r="F19" s="213"/>
      <c r="G19" s="213"/>
      <c r="H19" s="213"/>
      <c r="I19" s="1">
        <v>13</v>
      </c>
      <c r="J19" s="62">
        <f>IF(J13&gt;J18,J13-J18,0)</f>
        <v>499572.54999998957</v>
      </c>
      <c r="K19" s="62">
        <f>IF(K13&gt;K18,K13-K18,0)</f>
        <v>9614810.672250783</v>
      </c>
    </row>
    <row r="20" spans="1:16" ht="12.75">
      <c r="A20" s="212" t="s">
        <v>31</v>
      </c>
      <c r="B20" s="213"/>
      <c r="C20" s="213"/>
      <c r="D20" s="213"/>
      <c r="E20" s="213"/>
      <c r="F20" s="213"/>
      <c r="G20" s="213"/>
      <c r="H20" s="213"/>
      <c r="I20" s="1">
        <v>14</v>
      </c>
      <c r="J20" s="62">
        <f>IF(J18&gt;J13,J18-J13,0)</f>
        <v>0</v>
      </c>
      <c r="K20" s="62">
        <f>IF(K18&gt;K13,K18-K13,0)</f>
        <v>0</v>
      </c>
      <c r="P20" s="120"/>
    </row>
    <row r="21" spans="1:11" ht="12.75">
      <c r="A21" s="198" t="s">
        <v>133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147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/>
      <c r="K22" s="7"/>
    </row>
    <row r="23" spans="1:11" ht="12.75">
      <c r="A23" s="206" t="s">
        <v>148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149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/>
      <c r="K24" s="7"/>
    </row>
    <row r="25" spans="1:11" ht="12.75">
      <c r="A25" s="206" t="s">
        <v>150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151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/>
      <c r="K26" s="7"/>
    </row>
    <row r="27" spans="1:11" ht="12.75">
      <c r="A27" s="212" t="s">
        <v>137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2">
        <f>SUM(J22:J26)</f>
        <v>0</v>
      </c>
      <c r="K27" s="62">
        <f>SUM(K22:K26)</f>
        <v>0</v>
      </c>
    </row>
    <row r="28" spans="1:11" ht="12.75">
      <c r="A28" s="206" t="s">
        <v>101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12979</v>
      </c>
      <c r="K28" s="7">
        <v>7475</v>
      </c>
    </row>
    <row r="29" spans="1:11" ht="12.75">
      <c r="A29" s="206" t="s">
        <v>102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10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71658</v>
      </c>
      <c r="K30" s="7">
        <v>321684</v>
      </c>
    </row>
    <row r="31" spans="1:13" ht="12.75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62">
        <f>SUM(J28:J30)</f>
        <v>84637</v>
      </c>
      <c r="K31" s="62">
        <f>SUM(K28:K30)</f>
        <v>329159</v>
      </c>
      <c r="M31" s="120"/>
    </row>
    <row r="32" spans="1:11" ht="12.75">
      <c r="A32" s="212" t="s">
        <v>32</v>
      </c>
      <c r="B32" s="213"/>
      <c r="C32" s="213"/>
      <c r="D32" s="213"/>
      <c r="E32" s="213"/>
      <c r="F32" s="213"/>
      <c r="G32" s="213"/>
      <c r="H32" s="213"/>
      <c r="I32" s="1">
        <v>25</v>
      </c>
      <c r="J32" s="62">
        <f>IF(J27&gt;J31,J27-J31,0)</f>
        <v>0</v>
      </c>
      <c r="K32" s="62">
        <f>IF(K27&gt;K31,K27-K31,0)</f>
        <v>0</v>
      </c>
    </row>
    <row r="33" spans="1:11" ht="12.75">
      <c r="A33" s="212" t="s">
        <v>33</v>
      </c>
      <c r="B33" s="213"/>
      <c r="C33" s="213"/>
      <c r="D33" s="213"/>
      <c r="E33" s="213"/>
      <c r="F33" s="213"/>
      <c r="G33" s="213"/>
      <c r="H33" s="213"/>
      <c r="I33" s="1">
        <v>26</v>
      </c>
      <c r="J33" s="62">
        <f>IF(J31&gt;J27,J31-J27,0)</f>
        <v>84637</v>
      </c>
      <c r="K33" s="62">
        <f>IF(K31&gt;K27,K31-K27,0)</f>
        <v>329159</v>
      </c>
    </row>
    <row r="34" spans="1:11" ht="12.75">
      <c r="A34" s="198" t="s">
        <v>134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143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/>
      <c r="K35" s="7"/>
    </row>
    <row r="36" spans="1:11" ht="12.75">
      <c r="A36" s="206" t="s">
        <v>23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/>
      <c r="K36" s="7"/>
    </row>
    <row r="37" spans="1:11" ht="12.75">
      <c r="A37" s="206" t="s">
        <v>24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/>
      <c r="K37" s="7"/>
    </row>
    <row r="38" spans="1:11" ht="12.75">
      <c r="A38" s="212" t="s">
        <v>59</v>
      </c>
      <c r="B38" s="213"/>
      <c r="C38" s="213"/>
      <c r="D38" s="213"/>
      <c r="E38" s="213"/>
      <c r="F38" s="213"/>
      <c r="G38" s="213"/>
      <c r="H38" s="213"/>
      <c r="I38" s="1">
        <v>30</v>
      </c>
      <c r="J38" s="62">
        <f>SUM(J35:J37)</f>
        <v>0</v>
      </c>
      <c r="K38" s="62">
        <f>SUM(K35:K37)</f>
        <v>0</v>
      </c>
    </row>
    <row r="39" spans="1:11" ht="12.75">
      <c r="A39" s="206" t="s">
        <v>25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3293187</v>
      </c>
      <c r="K39" s="7">
        <v>6267606</v>
      </c>
    </row>
    <row r="40" spans="1:11" ht="12.75">
      <c r="A40" s="206" t="s">
        <v>26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/>
      <c r="K40" s="7"/>
    </row>
    <row r="41" spans="1:11" ht="12.75">
      <c r="A41" s="206" t="s">
        <v>27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28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29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/>
      <c r="K43" s="7"/>
    </row>
    <row r="44" spans="1:11" ht="12.75">
      <c r="A44" s="212" t="s">
        <v>60</v>
      </c>
      <c r="B44" s="213"/>
      <c r="C44" s="213"/>
      <c r="D44" s="213"/>
      <c r="E44" s="213"/>
      <c r="F44" s="213"/>
      <c r="G44" s="213"/>
      <c r="H44" s="213"/>
      <c r="I44" s="1">
        <v>36</v>
      </c>
      <c r="J44" s="52">
        <f>SUM(J39:J43)</f>
        <v>3293187</v>
      </c>
      <c r="K44" s="52">
        <f>SUM(K39:K43)</f>
        <v>6267606</v>
      </c>
    </row>
    <row r="45" spans="1:11" ht="12.75">
      <c r="A45" s="212" t="s">
        <v>11</v>
      </c>
      <c r="B45" s="213"/>
      <c r="C45" s="213"/>
      <c r="D45" s="213"/>
      <c r="E45" s="213"/>
      <c r="F45" s="213"/>
      <c r="G45" s="213"/>
      <c r="H45" s="213"/>
      <c r="I45" s="1">
        <v>37</v>
      </c>
      <c r="J45" s="52">
        <f>IF(J38&gt;J44,J38-J44,0)</f>
        <v>0</v>
      </c>
      <c r="K45" s="52">
        <f>IF(K38&gt;K44,K38-K44,0)</f>
        <v>0</v>
      </c>
    </row>
    <row r="46" spans="1:11" ht="12.75">
      <c r="A46" s="212" t="s">
        <v>12</v>
      </c>
      <c r="B46" s="213"/>
      <c r="C46" s="213"/>
      <c r="D46" s="213"/>
      <c r="E46" s="213"/>
      <c r="F46" s="213"/>
      <c r="G46" s="213"/>
      <c r="H46" s="213"/>
      <c r="I46" s="1">
        <v>38</v>
      </c>
      <c r="J46" s="52">
        <f>IF(J44&gt;J38,J44-J38,0)</f>
        <v>3293187</v>
      </c>
      <c r="K46" s="52">
        <f>IF(K44&gt;K38,K44-K38,0)</f>
        <v>6267606</v>
      </c>
    </row>
    <row r="47" spans="1:11" ht="12.75">
      <c r="A47" s="206" t="s">
        <v>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3018045.672250783</v>
      </c>
    </row>
    <row r="48" spans="1:11" ht="12.75">
      <c r="A48" s="206" t="s">
        <v>62</v>
      </c>
      <c r="B48" s="207"/>
      <c r="C48" s="207"/>
      <c r="D48" s="207"/>
      <c r="E48" s="207"/>
      <c r="F48" s="207"/>
      <c r="G48" s="207"/>
      <c r="H48" s="207"/>
      <c r="I48" s="1">
        <v>40</v>
      </c>
      <c r="J48" s="52">
        <f>IF(J20-J19+J33-J32+J46-J45&gt;0,J20-J19+J33-J32+J46-J45,0)</f>
        <v>2878251.4500000104</v>
      </c>
      <c r="K48" s="52">
        <f>IF(K20-K19+K33-K32+K46-K45&gt;0,K20-K19+K33-K32+K46-K45,0)</f>
        <v>0</v>
      </c>
    </row>
    <row r="49" spans="1:11" ht="12.75">
      <c r="A49" s="206" t="s">
        <v>135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5349581</v>
      </c>
      <c r="K49" s="7">
        <f>Bilanca!J64</f>
        <v>3311008</v>
      </c>
    </row>
    <row r="50" spans="1:14" ht="12.75">
      <c r="A50" s="206" t="s">
        <v>144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f>J45+J32+J19</f>
        <v>499572.54999998957</v>
      </c>
      <c r="K50" s="5">
        <f>K45+K32+K19</f>
        <v>9614810.672250783</v>
      </c>
      <c r="N50" s="120"/>
    </row>
    <row r="51" spans="1:11" ht="12.75">
      <c r="A51" s="206" t="s">
        <v>145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f>J20+J33+J46</f>
        <v>3377824</v>
      </c>
      <c r="K51" s="5">
        <f>K20+K33+K46</f>
        <v>6596765</v>
      </c>
    </row>
    <row r="52" spans="1:13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4">
        <v>44</v>
      </c>
      <c r="J52" s="59">
        <f>J49+J50-J51</f>
        <v>2471329.5499999896</v>
      </c>
      <c r="K52" s="59">
        <f>K49+K50-K51</f>
        <v>6329053.672250783</v>
      </c>
      <c r="M52" s="120"/>
    </row>
    <row r="54" ht="12.75">
      <c r="N54" s="120"/>
    </row>
    <row r="55" ht="12.75">
      <c r="N55" s="120"/>
    </row>
    <row r="56" spans="11:14" ht="12.75">
      <c r="K56" s="120"/>
      <c r="N56" s="120"/>
    </row>
    <row r="57" spans="10:14" ht="12.75">
      <c r="J57" s="120"/>
      <c r="K57" s="120"/>
      <c r="N57" s="120"/>
    </row>
    <row r="58" ht="12.75">
      <c r="J58" s="120"/>
    </row>
    <row r="59" spans="11:12" ht="12.75">
      <c r="K59" s="120"/>
      <c r="L59" s="120"/>
    </row>
    <row r="61" spans="10:11" ht="12.75">
      <c r="J61" s="120"/>
      <c r="K61" s="120"/>
    </row>
  </sheetData>
  <sheetProtection/>
  <mergeCells count="52"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25:H25"/>
    <mergeCell ref="A26:H26"/>
    <mergeCell ref="A27:H27"/>
    <mergeCell ref="A31:H31"/>
    <mergeCell ref="A28:H28"/>
    <mergeCell ref="A29:H29"/>
    <mergeCell ref="A30:H30"/>
    <mergeCell ref="A34:K34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22:K26 J39:K43 J49:K51 J14:K17 J35:K37 J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27:K27 J52:K52 J8:K8 J38:K38 J31:K3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16" sqref="M16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0.421875" style="70" customWidth="1"/>
    <col min="11" max="11" width="10.140625" style="70" bestFit="1" customWidth="1"/>
    <col min="12" max="12" width="9.140625" style="70" customWidth="1"/>
    <col min="13" max="13" width="14.57421875" style="70" customWidth="1"/>
    <col min="14" max="16384" width="9.140625" style="70" customWidth="1"/>
  </cols>
  <sheetData>
    <row r="1" spans="1:12" ht="12.75">
      <c r="A1" s="282" t="s">
        <v>247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9"/>
    </row>
    <row r="2" spans="1:12" ht="15.75">
      <c r="A2" s="42"/>
      <c r="B2" s="68"/>
      <c r="C2" s="284" t="s">
        <v>248</v>
      </c>
      <c r="D2" s="284"/>
      <c r="E2" s="71">
        <v>41640</v>
      </c>
      <c r="F2" s="43" t="s">
        <v>216</v>
      </c>
      <c r="G2" s="278">
        <v>41729</v>
      </c>
      <c r="H2" s="279"/>
      <c r="I2" s="68"/>
      <c r="J2" s="68"/>
      <c r="K2" s="68"/>
      <c r="L2" s="72"/>
    </row>
    <row r="3" spans="1:11" ht="23.25">
      <c r="A3" s="280" t="s">
        <v>50</v>
      </c>
      <c r="B3" s="280"/>
      <c r="C3" s="280"/>
      <c r="D3" s="280"/>
      <c r="E3" s="280"/>
      <c r="F3" s="280"/>
      <c r="G3" s="280"/>
      <c r="H3" s="280"/>
      <c r="I3" s="74" t="s">
        <v>271</v>
      </c>
      <c r="J3" s="75" t="s">
        <v>124</v>
      </c>
      <c r="K3" s="75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7">
        <v>2</v>
      </c>
      <c r="J4" s="76" t="s">
        <v>249</v>
      </c>
      <c r="K4" s="76" t="s">
        <v>250</v>
      </c>
    </row>
    <row r="5" spans="1:11" ht="12.75">
      <c r="A5" s="272" t="s">
        <v>251</v>
      </c>
      <c r="B5" s="273"/>
      <c r="C5" s="273"/>
      <c r="D5" s="273"/>
      <c r="E5" s="273"/>
      <c r="F5" s="273"/>
      <c r="G5" s="273"/>
      <c r="H5" s="273"/>
      <c r="I5" s="44">
        <v>1</v>
      </c>
      <c r="J5" s="6">
        <v>270904000</v>
      </c>
      <c r="K5" s="6">
        <v>270904000</v>
      </c>
    </row>
    <row r="6" spans="1:11" ht="12.75">
      <c r="A6" s="272" t="s">
        <v>252</v>
      </c>
      <c r="B6" s="273"/>
      <c r="C6" s="273"/>
      <c r="D6" s="273"/>
      <c r="E6" s="273"/>
      <c r="F6" s="273"/>
      <c r="G6" s="273"/>
      <c r="H6" s="273"/>
      <c r="I6" s="44">
        <v>2</v>
      </c>
      <c r="J6" s="7"/>
      <c r="K6" s="7"/>
    </row>
    <row r="7" spans="1:11" ht="12.75">
      <c r="A7" s="272" t="s">
        <v>253</v>
      </c>
      <c r="B7" s="273"/>
      <c r="C7" s="273"/>
      <c r="D7" s="273"/>
      <c r="E7" s="273"/>
      <c r="F7" s="273"/>
      <c r="G7" s="273"/>
      <c r="H7" s="273"/>
      <c r="I7" s="44">
        <v>3</v>
      </c>
      <c r="J7" s="7">
        <v>-34512037</v>
      </c>
      <c r="K7" s="7">
        <v>-34078342.70999999</v>
      </c>
    </row>
    <row r="8" spans="1:11" ht="12.75">
      <c r="A8" s="272" t="s">
        <v>254</v>
      </c>
      <c r="B8" s="273"/>
      <c r="C8" s="273"/>
      <c r="D8" s="273"/>
      <c r="E8" s="273"/>
      <c r="F8" s="273"/>
      <c r="G8" s="273"/>
      <c r="H8" s="273"/>
      <c r="I8" s="44">
        <v>4</v>
      </c>
      <c r="J8" s="7"/>
      <c r="K8" s="7">
        <v>-193490853</v>
      </c>
    </row>
    <row r="9" spans="1:11" ht="12.75">
      <c r="A9" s="272" t="s">
        <v>255</v>
      </c>
      <c r="B9" s="273"/>
      <c r="C9" s="273"/>
      <c r="D9" s="273"/>
      <c r="E9" s="273"/>
      <c r="F9" s="273"/>
      <c r="G9" s="273"/>
      <c r="H9" s="273"/>
      <c r="I9" s="44">
        <v>5</v>
      </c>
      <c r="J9" s="7">
        <v>-193490853</v>
      </c>
      <c r="K9" s="7">
        <v>-6252086</v>
      </c>
    </row>
    <row r="10" spans="1:11" ht="12.75">
      <c r="A10" s="272" t="s">
        <v>256</v>
      </c>
      <c r="B10" s="273"/>
      <c r="C10" s="273"/>
      <c r="D10" s="273"/>
      <c r="E10" s="273"/>
      <c r="F10" s="273"/>
      <c r="G10" s="273"/>
      <c r="H10" s="273"/>
      <c r="I10" s="44">
        <v>6</v>
      </c>
      <c r="J10" s="7">
        <f>39094374-J12</f>
        <v>39092549</v>
      </c>
      <c r="K10" s="7">
        <f>38858587-K12</f>
        <v>38856762</v>
      </c>
    </row>
    <row r="11" spans="1:11" ht="12.75">
      <c r="A11" s="272" t="s">
        <v>257</v>
      </c>
      <c r="B11" s="273"/>
      <c r="C11" s="273"/>
      <c r="D11" s="273"/>
      <c r="E11" s="273"/>
      <c r="F11" s="273"/>
      <c r="G11" s="273"/>
      <c r="H11" s="273"/>
      <c r="I11" s="44">
        <v>7</v>
      </c>
      <c r="J11" s="7"/>
      <c r="K11" s="7"/>
    </row>
    <row r="12" spans="1:11" ht="12.75">
      <c r="A12" s="272" t="s">
        <v>258</v>
      </c>
      <c r="B12" s="273"/>
      <c r="C12" s="273"/>
      <c r="D12" s="273"/>
      <c r="E12" s="273"/>
      <c r="F12" s="273"/>
      <c r="G12" s="273"/>
      <c r="H12" s="273"/>
      <c r="I12" s="44">
        <v>8</v>
      </c>
      <c r="J12" s="7">
        <v>1825</v>
      </c>
      <c r="K12" s="7">
        <v>1825</v>
      </c>
    </row>
    <row r="13" spans="1:11" ht="12.75">
      <c r="A13" s="272" t="s">
        <v>259</v>
      </c>
      <c r="B13" s="273"/>
      <c r="C13" s="273"/>
      <c r="D13" s="273"/>
      <c r="E13" s="273"/>
      <c r="F13" s="273"/>
      <c r="G13" s="273"/>
      <c r="H13" s="273"/>
      <c r="I13" s="44">
        <v>9</v>
      </c>
      <c r="J13" s="7"/>
      <c r="K13" s="7"/>
    </row>
    <row r="14" spans="1:11" ht="12.75">
      <c r="A14" s="276" t="s">
        <v>260</v>
      </c>
      <c r="B14" s="277"/>
      <c r="C14" s="277"/>
      <c r="D14" s="277"/>
      <c r="E14" s="277"/>
      <c r="F14" s="277"/>
      <c r="G14" s="277"/>
      <c r="H14" s="277"/>
      <c r="I14" s="44">
        <v>10</v>
      </c>
      <c r="J14" s="127">
        <f>SUM(J5:J13)</f>
        <v>81995484</v>
      </c>
      <c r="K14" s="127">
        <f>SUM(K5:K13)</f>
        <v>75941305.29000002</v>
      </c>
    </row>
    <row r="15" spans="1:11" ht="12.75">
      <c r="A15" s="272" t="s">
        <v>261</v>
      </c>
      <c r="B15" s="273"/>
      <c r="C15" s="273"/>
      <c r="D15" s="273"/>
      <c r="E15" s="273"/>
      <c r="F15" s="273"/>
      <c r="G15" s="273"/>
      <c r="H15" s="273"/>
      <c r="I15" s="44">
        <v>11</v>
      </c>
      <c r="J15" s="7"/>
      <c r="K15" s="7"/>
    </row>
    <row r="16" spans="1:11" ht="12.75">
      <c r="A16" s="272" t="s">
        <v>262</v>
      </c>
      <c r="B16" s="273"/>
      <c r="C16" s="273"/>
      <c r="D16" s="273"/>
      <c r="E16" s="273"/>
      <c r="F16" s="273"/>
      <c r="G16" s="273"/>
      <c r="H16" s="273"/>
      <c r="I16" s="44">
        <v>12</v>
      </c>
      <c r="J16" s="7"/>
      <c r="K16" s="7"/>
    </row>
    <row r="17" spans="1:13" ht="12.75">
      <c r="A17" s="272" t="s">
        <v>263</v>
      </c>
      <c r="B17" s="273"/>
      <c r="C17" s="273"/>
      <c r="D17" s="273"/>
      <c r="E17" s="273"/>
      <c r="F17" s="273"/>
      <c r="G17" s="273"/>
      <c r="H17" s="273"/>
      <c r="I17" s="44">
        <v>13</v>
      </c>
      <c r="J17" s="7"/>
      <c r="K17" s="7"/>
      <c r="M17" s="125"/>
    </row>
    <row r="18" spans="1:11" ht="12.75">
      <c r="A18" s="272" t="s">
        <v>264</v>
      </c>
      <c r="B18" s="273"/>
      <c r="C18" s="273"/>
      <c r="D18" s="273"/>
      <c r="E18" s="273"/>
      <c r="F18" s="273"/>
      <c r="G18" s="273"/>
      <c r="H18" s="273"/>
      <c r="I18" s="44">
        <v>14</v>
      </c>
      <c r="J18" s="7"/>
      <c r="K18" s="7"/>
    </row>
    <row r="19" spans="1:11" ht="12.75">
      <c r="A19" s="272" t="s">
        <v>265</v>
      </c>
      <c r="B19" s="273"/>
      <c r="C19" s="273"/>
      <c r="D19" s="273"/>
      <c r="E19" s="273"/>
      <c r="F19" s="273"/>
      <c r="G19" s="273"/>
      <c r="H19" s="273"/>
      <c r="I19" s="44">
        <v>15</v>
      </c>
      <c r="J19" s="7"/>
      <c r="K19" s="7"/>
    </row>
    <row r="20" spans="1:11" ht="12.75">
      <c r="A20" s="272" t="s">
        <v>266</v>
      </c>
      <c r="B20" s="273"/>
      <c r="C20" s="273"/>
      <c r="D20" s="273"/>
      <c r="E20" s="273"/>
      <c r="F20" s="273"/>
      <c r="G20" s="273"/>
      <c r="H20" s="273"/>
      <c r="I20" s="44">
        <v>16</v>
      </c>
      <c r="J20" s="7"/>
      <c r="K20" s="7"/>
    </row>
    <row r="21" spans="1:13" ht="12.75">
      <c r="A21" s="276" t="s">
        <v>267</v>
      </c>
      <c r="B21" s="277"/>
      <c r="C21" s="277"/>
      <c r="D21" s="277"/>
      <c r="E21" s="277"/>
      <c r="F21" s="277"/>
      <c r="G21" s="277"/>
      <c r="H21" s="277"/>
      <c r="I21" s="44">
        <v>17</v>
      </c>
      <c r="J21" s="129">
        <f>SUM(J15:J20)</f>
        <v>0</v>
      </c>
      <c r="K21" s="129">
        <f>SUM(K15:K20)</f>
        <v>0</v>
      </c>
      <c r="M21" s="125"/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46">
        <v>18</v>
      </c>
      <c r="J23" s="45"/>
      <c r="K23" s="45"/>
    </row>
    <row r="24" spans="1:11" ht="17.25" customHeight="1">
      <c r="A24" s="274" t="s">
        <v>269</v>
      </c>
      <c r="B24" s="275"/>
      <c r="C24" s="275"/>
      <c r="D24" s="275"/>
      <c r="E24" s="275"/>
      <c r="F24" s="275"/>
      <c r="G24" s="275"/>
      <c r="H24" s="275"/>
      <c r="I24" s="47">
        <v>19</v>
      </c>
      <c r="J24" s="73"/>
      <c r="K24" s="73"/>
    </row>
    <row r="25" spans="1:11" ht="30" customHeight="1">
      <c r="A25" s="264" t="s">
        <v>270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5:K9 J15:K20 J8 J5:J6 J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5" t="s">
        <v>246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6" t="s">
        <v>282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2014-04-30T15:12:09Z</cp:lastPrinted>
  <dcterms:created xsi:type="dcterms:W3CDTF">2008-10-17T11:51:54Z</dcterms:created>
  <dcterms:modified xsi:type="dcterms:W3CDTF">2014-04-30T15:12:38Z</dcterms:modified>
  <cp:category/>
  <cp:version/>
  <cp:contentType/>
  <cp:contentStatus/>
</cp:coreProperties>
</file>