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<sst xmlns="http://schemas.openxmlformats.org/spreadsheetml/2006/main" count="399" uniqueCount="347">
  <si>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</si>
  <si>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</si>
  <si>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</si>
  <si>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</si>
  <si>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</si>
  <si>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</si>
  <si>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</si>
  <si>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</si>
  <si>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</si>
  <si>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</si>
  <si>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</si>
  <si>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</si>
  <si>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</si>
  <si>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</si>
  <si>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</si>
  <si>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</si>
  <si>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</si>
  <si>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</si>
  <si>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</si>
  <si>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</si>
  <si>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</si>
  <si>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</si>
  <si>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</si>
  <si>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</si>
  <si>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</si>
  <si>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</si>
  <si>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</si>
  <si>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</si>
  <si>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</si>
  <si>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</si>
  <si>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</si>
  <si>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</si>
  <si>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</si>
  <si>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</si>
  <si>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</si>
  <si>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</si>
  <si>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</si>
  <si>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</si>
  <si>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</si>
  <si>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</si>
  <si>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</si>
  <si>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</si>
  <si>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</si>
  <si>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</si>
  <si>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</si>
  <si>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</si>
  <si>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</si>
  <si>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</si>
  <si>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</si>
  <si>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</si>
  <si>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</si>
  <si>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</si>
  <si>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</si>
  <si>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</si>
  <si>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</si>
  <si>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</si>
  <si>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</si>
  <si>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</si>
  <si>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</si>
  <si>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</si>
  <si>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</si>
  <si>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</si>
  <si>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</si>
  <si>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</si>
  <si>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</si>
  <si>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</si>
  <si>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</si>
  <si>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</si>
  <si>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</si>
  <si>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</si>
  <si>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</si>
  <si>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</si>
  <si>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</si>
  <si>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</si>
  <si>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</si>
  <si>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</si>
  <si>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</si>
  <si>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</si>
  <si>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</si>
  <si>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</si>
  <si>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</si>
  <si>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</si>
  <si>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</si>
  <si>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</si>
  <si>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</si>
  <si>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</si>
  <si>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</si>
  <si>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</si>
  <si>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</si>
  <si>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</si>
  <si>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</si>
  <si>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</si>
  <si>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</si>
  <si>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</si>
  <si>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</si>
  <si>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</si>
  <si>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</si>
  <si>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</si>
  <si>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</si>
  <si>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</si>
  <si>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</si>
  <si>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</si>
  <si>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</si>
  <si>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</si>
  <si>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</si>
  <si>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</si>
  <si>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</si>
  <si>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</si>
  <si>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</si>
  <si>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</si>
  <si>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</si>
  <si>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</si>
  <si>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</si>
  <si>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</si>
  <si>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</si>
  <si>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</si>
  <si>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</si>
  <si>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</si>
  <si>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</si>
  <si>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</si>
  <si>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</si>
  <si>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</si>
  <si>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</si>
  <si>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</si>
  <si>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</si>
  <si>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</si>
  <si>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</si>
  <si>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</si>
  <si>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</si>
  <si>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</si>
  <si>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</si>
  <si>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</si>
  <si>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</si>
  <si>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</si>
  <si>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</si>
  <si>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</si>
  <si>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</si>
  <si>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</si>
  <si>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</si>
  <si>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</si>
  <si>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</si>
  <si>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</si>
  <si>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</si>
  <si>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</si>
  <si>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</si>
  <si>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</si>
  <si>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</si>
  <si>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</si>
  <si>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</si>
  <si>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</si>
  <si>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</si>
  <si>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</si>
  <si>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</si>
  <si>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</si>
  <si>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</si>
  <si>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</si>
  <si>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</si>
  <si>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</si>
  <si>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</si>
  <si>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</si>
  <si>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</si>
  <si>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</si>
  <si>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</si>
  <si>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</si>
  <si>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</si>
  <si>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</si>
  <si>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</si>
  <si>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</si>
  <si>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</si>
  <si>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</si>
  <si>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</si>
  <si>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</si>
  <si>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</si>
  <si>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</si>
  <si>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</si>
  <si>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</si>
  <si>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</si>
  <si>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</si>
  <si>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</si>
  <si>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</si>
  <si>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</si>
  <si>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</si>
  <si>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</si>
  <si>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</si>
  <si>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</si>
  <si>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</si>
  <si>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</si>
  <si>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</si>
  <si>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</si>
  <si>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</si>
  <si>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</si>
  <si>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</si>
  <si>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</si>
  <si>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</si>
  <si>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</si>
  <si>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</si>
  <si>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</si>
  <si>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</si>
  <si>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</si>
  <si>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</si>
  <si>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</si>
  <si>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</si>
  <si>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</si>
  <si>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</si>
  <si>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</si>
  <si>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</si>
  <si>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</si>
  <si>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</si>
  <si>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</si>
  <si>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</si>
  <si>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</si>
  <si>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</si>
  <si>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</si>
  <si>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</si>
  <si>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</si>
  <si>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</si>
  <si>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</si>
  <si>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</si>
  <si>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</si>
  <si>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</si>
  <si>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</si>
  <si>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</si>
  <si>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</si>
  <si>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</si>
  <si>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</si>
  <si>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</si>
  <si>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</si>
  <si>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</si>
  <si>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</si>
  <si>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</si>
  <si>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</si>
  <si>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</si>
  <si>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</si>
  <si>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</si>
  <si>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</si>
  <si>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</si>
  <si>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</si>
  <si>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</si>
  <si>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</si>
  <si>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</si>
  <si>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</si>
  <si>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</si>
  <si>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</si>
  <si>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</si>
  <si>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</si>
  <si>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</si>
  <si>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</si>
  <si>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</si>
  <si>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</si>
  <si>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</si>
  <si>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</si>
  <si>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</si>
  <si>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</si>
  <si>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</si>
  <si>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</si>
  <si>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</si>
  <si>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</si>
  <si>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</si>
  <si>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</si>
  <si>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</si>
  <si>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</si>
  <si>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</si>
  <si>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</si>
  <si>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</si>
  <si>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</si>
  <si>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</si>
  <si>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</si>
  <si>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</si>
  <si>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</si>
  <si>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</si>
  <si>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</si>
  <si>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</si>
  <si>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</si>
  <si>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</si>
  <si>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</si>
  <si>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</si>
  <si>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</si>
  <si>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</si>
  <si>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</si>
  <si>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</si>
  <si>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</si>
  <si>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</si>
  <si>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</si>
  <si>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</si>
  <si>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</si>
  <si>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</si>
  <si>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</si>
  <si>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</si>
  <si>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</si>
  <si>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</si>
  <si>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</si>
  <si>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</si>
  <si>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</si>
  <si>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</si>
  <si>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</si>
  <si>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</si>
  <si>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</si>
  <si>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</si>
  <si>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</si>
  <si>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</si>
  <si>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</si>
  <si>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</si>
  <si>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</si>
  <si>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</si>
  <si>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</si>
  <si>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</si>
  <si>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</si>
  <si>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</si>
  <si>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</si>
  <si>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</si>
  <si>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</si>
  <si>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</si>
  <si>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</si>
  <si>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</si>
  <si>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</si>
  <si>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</si>
  <si>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</si>
  <si>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</si>
  <si>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</si>
  <si>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</si>
  <si>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</si>
  <si>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</si>
  <si>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</si>
  <si>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</si>
  <si>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</si>
  <si>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</si>
  <si>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</si>
  <si>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</si>
  <si>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</si>
  <si>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</si>
  <si>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</si>
  <si>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</si>
  <si>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NE</t>
  </si>
  <si>
    <t>74200</t>
  </si>
  <si>
    <t>2719673</t>
  </si>
  <si>
    <t>ZAGREBAČKO RAČUNOVODSTVO d.o.o.</t>
  </si>
  <si>
    <t>Ivan Asić</t>
  </si>
  <si>
    <t>01/6102-548</t>
  </si>
  <si>
    <t>01/6156-394</t>
  </si>
  <si>
    <t>Obveznik: INGRA d.d</t>
  </si>
  <si>
    <t>Obveznik: INGRA d.d.</t>
  </si>
  <si>
    <t xml:space="preserve">Igor Oppenheim </t>
  </si>
  <si>
    <t>01.01.2012.</t>
  </si>
  <si>
    <t>30.09.2012.</t>
  </si>
  <si>
    <t>stanje na dan 30.09.2012.</t>
  </si>
  <si>
    <t>u razdoblju 01.01.2012. do 30.09.2012.</t>
  </si>
  <si>
    <t>u razdoblju 01.01.2012 do 30.09.2012.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</si>
</sst>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3" fillId="0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17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18" xfId="56" applyFont="1" applyBorder="1" applyAlignment="1" applyProtection="1">
      <alignment/>
      <protection hidden="1"/>
    </xf>
    <xf numFmtId="0" fontId="4" fillId="0" borderId="18" xfId="56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6" applyFont="1" applyBorder="1" applyAlignment="1">
      <alignment/>
      <protection/>
    </xf>
    <xf numFmtId="0" fontId="4" fillId="0" borderId="24" xfId="56" applyFont="1" applyBorder="1" applyAlignment="1">
      <alignment/>
      <protection/>
    </xf>
    <xf numFmtId="0" fontId="4" fillId="0" borderId="25" xfId="56" applyFont="1" applyFill="1" applyBorder="1" applyAlignment="1" applyProtection="1">
      <alignment horizontal="left" vertical="center" wrapText="1"/>
      <protection hidden="1"/>
    </xf>
    <xf numFmtId="0" fontId="4" fillId="0" borderId="16" xfId="56" applyFont="1" applyFill="1" applyBorder="1" applyAlignment="1" applyProtection="1">
      <alignment vertical="center"/>
      <protection hidden="1"/>
    </xf>
    <xf numFmtId="0" fontId="4" fillId="0" borderId="25" xfId="56" applyFont="1" applyBorder="1" applyAlignment="1" applyProtection="1">
      <alignment horizontal="left" vertical="center" wrapText="1"/>
      <protection hidden="1"/>
    </xf>
    <xf numFmtId="0" fontId="4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4" fillId="0" borderId="25" xfId="56" applyFont="1" applyFill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25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5" xfId="56" applyFont="1" applyFill="1" applyBorder="1" applyAlignment="1" applyProtection="1">
      <alignment horizontal="right" vertical="center"/>
      <protection hidden="1" locked="0"/>
    </xf>
    <xf numFmtId="0" fontId="4" fillId="0" borderId="25" xfId="56" applyFont="1" applyBorder="1" applyAlignment="1" applyProtection="1">
      <alignment vertical="top"/>
      <protection hidden="1"/>
    </xf>
    <xf numFmtId="0" fontId="4" fillId="0" borderId="25" xfId="56" applyFont="1" applyBorder="1" applyAlignment="1" applyProtection="1">
      <alignment horizontal="left" vertical="top" wrapText="1"/>
      <protection hidden="1"/>
    </xf>
    <xf numFmtId="0" fontId="4" fillId="0" borderId="16" xfId="56" applyFont="1" applyBorder="1" applyAlignment="1">
      <alignment/>
      <protection/>
    </xf>
    <xf numFmtId="0" fontId="4" fillId="0" borderId="25" xfId="56" applyFont="1" applyBorder="1" applyAlignment="1" applyProtection="1">
      <alignment horizontal="left" vertical="top" indent="2"/>
      <protection hidden="1"/>
    </xf>
    <xf numFmtId="0" fontId="4" fillId="0" borderId="25" xfId="56" applyFont="1" applyBorder="1" applyAlignment="1" applyProtection="1">
      <alignment horizontal="left" vertical="top" wrapText="1" indent="2"/>
      <protection hidden="1"/>
    </xf>
    <xf numFmtId="0" fontId="4" fillId="0" borderId="16" xfId="56" applyFont="1" applyBorder="1" applyAlignment="1" applyProtection="1">
      <alignment horizontal="right" vertical="top"/>
      <protection hidden="1"/>
    </xf>
    <xf numFmtId="49" fontId="3" fillId="0" borderId="25" xfId="56" applyNumberFormat="1" applyFont="1" applyBorder="1" applyAlignment="1" applyProtection="1">
      <alignment horizontal="center" vertical="center"/>
      <protection hidden="1" locked="0"/>
    </xf>
    <xf numFmtId="0" fontId="4" fillId="0" borderId="16" xfId="56" applyFont="1" applyBorder="1" applyAlignment="1" applyProtection="1">
      <alignment horizontal="left" vertical="top"/>
      <protection hidden="1"/>
    </xf>
    <xf numFmtId="0" fontId="4" fillId="0" borderId="25" xfId="56" applyFont="1" applyBorder="1" applyAlignment="1" applyProtection="1">
      <alignment horizontal="left"/>
      <protection hidden="1"/>
    </xf>
    <xf numFmtId="0" fontId="4" fillId="0" borderId="24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left"/>
      <protection hidden="1"/>
    </xf>
    <xf numFmtId="0" fontId="4" fillId="0" borderId="25" xfId="56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16" xfId="56" applyFont="1" applyBorder="1" applyAlignment="1" applyProtection="1">
      <alignment vertical="center"/>
      <protection hidden="1"/>
    </xf>
    <xf numFmtId="0" fontId="4" fillId="0" borderId="26" xfId="56" applyFont="1" applyBorder="1" applyAlignment="1" applyProtection="1">
      <alignment/>
      <protection hidden="1"/>
    </xf>
    <xf numFmtId="0" fontId="4" fillId="0" borderId="27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/>
      <protection hidden="1"/>
    </xf>
    <xf numFmtId="0" fontId="4" fillId="0" borderId="29" xfId="56" applyFont="1" applyFill="1" applyBorder="1" applyAlignment="1" applyProtection="1">
      <alignment/>
      <protection hidden="1"/>
    </xf>
    <xf numFmtId="14" fontId="3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6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6" applyFont="1" applyFill="1" applyBorder="1" applyAlignment="1" applyProtection="1">
      <alignment horizontal="center" vertical="center"/>
      <protection hidden="1" locked="0"/>
    </xf>
    <xf numFmtId="49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Fill="1" applyBorder="1" applyAlignment="1">
      <alignment/>
      <protection/>
    </xf>
    <xf numFmtId="49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56" applyFont="1" applyBorder="1" applyAlignment="1" applyProtection="1">
      <alignment horizontal="left" wrapText="1"/>
      <protection hidden="1"/>
    </xf>
    <xf numFmtId="0" fontId="4" fillId="0" borderId="25" xfId="56" applyFont="1" applyBorder="1" applyAlignment="1" applyProtection="1">
      <alignment horizontal="left" wrapText="1"/>
      <protection hidden="1"/>
    </xf>
    <xf numFmtId="0" fontId="4" fillId="0" borderId="0" xfId="56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4" fillId="0" borderId="28" xfId="56" applyFont="1" applyFill="1" applyBorder="1" applyAlignment="1" applyProtection="1">
      <alignment horizontal="center" vertical="top"/>
      <protection hidden="1"/>
    </xf>
    <xf numFmtId="0" fontId="4" fillId="0" borderId="28" xfId="56" applyFont="1" applyFill="1" applyBorder="1" applyAlignment="1" applyProtection="1">
      <alignment horizontal="center"/>
      <protection hidden="1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49" fontId="13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6" applyNumberFormat="1" applyFont="1" applyFill="1" applyBorder="1" applyAlignment="1" applyProtection="1">
      <alignment horizontal="left" vertical="center"/>
      <protection hidden="1" locked="0"/>
    </xf>
    <xf numFmtId="0" fontId="4" fillId="0" borderId="16" xfId="56" applyFont="1" applyBorder="1" applyAlignment="1" applyProtection="1">
      <alignment horizontal="right" vertical="center"/>
      <protection hidden="1"/>
    </xf>
    <xf numFmtId="0" fontId="4" fillId="0" borderId="25" xfId="56" applyFont="1" applyBorder="1" applyAlignment="1" applyProtection="1">
      <alignment horizontal="right"/>
      <protection hidden="1"/>
    </xf>
    <xf numFmtId="0" fontId="4" fillId="0" borderId="16" xfId="56" applyFont="1" applyBorder="1" applyAlignment="1" applyProtection="1">
      <alignment horizontal="right" vertical="center" wrapText="1"/>
      <protection hidden="1"/>
    </xf>
    <xf numFmtId="0" fontId="4" fillId="0" borderId="25" xfId="56" applyFont="1" applyBorder="1" applyAlignment="1" applyProtection="1">
      <alignment horizontal="right" wrapText="1"/>
      <protection hidden="1"/>
    </xf>
    <xf numFmtId="49" fontId="3" fillId="0" borderId="27" xfId="56" applyNumberFormat="1" applyFont="1" applyFill="1" applyBorder="1" applyAlignment="1" applyProtection="1">
      <alignment horizontal="left" vertical="center"/>
      <protection hidden="1" locked="0"/>
    </xf>
    <xf numFmtId="0" fontId="4" fillId="0" borderId="29" xfId="56" applyFont="1" applyFill="1" applyBorder="1" applyAlignment="1">
      <alignment horizontal="left" vertical="center"/>
      <protection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30" xfId="56" applyFont="1" applyBorder="1" applyAlignment="1" applyProtection="1">
      <alignment horizontal="center" vertical="top"/>
      <protection hidden="1"/>
    </xf>
    <xf numFmtId="0" fontId="4" fillId="0" borderId="30" xfId="56" applyFont="1" applyBorder="1" applyAlignment="1">
      <alignment horizontal="center"/>
      <protection/>
    </xf>
    <xf numFmtId="0" fontId="4" fillId="0" borderId="31" xfId="56" applyFont="1" applyBorder="1" applyAlignment="1">
      <alignment/>
      <protection/>
    </xf>
    <xf numFmtId="49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17" xfId="56" applyFont="1" applyBorder="1" applyAlignment="1" applyProtection="1">
      <alignment horizontal="center"/>
      <protection hidden="1"/>
    </xf>
    <xf numFmtId="0" fontId="3" fillId="0" borderId="27" xfId="56" applyFont="1" applyFill="1" applyBorder="1" applyAlignment="1" applyProtection="1">
      <alignment horizontal="right" vertical="center"/>
      <protection hidden="1" locked="0"/>
    </xf>
    <xf numFmtId="0" fontId="4" fillId="0" borderId="28" xfId="56" applyFont="1" applyFill="1" applyBorder="1" applyAlignment="1">
      <alignment/>
      <protection/>
    </xf>
    <xf numFmtId="0" fontId="4" fillId="0" borderId="29" xfId="56" applyFont="1" applyFill="1" applyBorder="1" applyAlignment="1">
      <alignment/>
      <protection/>
    </xf>
    <xf numFmtId="0" fontId="3" fillId="0" borderId="27" xfId="56" applyFont="1" applyFill="1" applyBorder="1" applyAlignment="1" applyProtection="1">
      <alignment horizontal="left" vertical="center"/>
      <protection hidden="1" locked="0"/>
    </xf>
    <xf numFmtId="0" fontId="3" fillId="0" borderId="28" xfId="56" applyFont="1" applyFill="1" applyBorder="1" applyAlignment="1" applyProtection="1">
      <alignment horizontal="left" vertical="center"/>
      <protection hidden="1" locked="0"/>
    </xf>
    <xf numFmtId="0" fontId="3" fillId="0" borderId="29" xfId="56" applyFont="1" applyFill="1" applyBorder="1" applyAlignment="1" applyProtection="1">
      <alignment horizontal="left" vertical="center"/>
      <protection hidden="1" locked="0"/>
    </xf>
    <xf numFmtId="0" fontId="10" fillId="0" borderId="32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4" fillId="0" borderId="28" xfId="56" applyFont="1" applyFill="1" applyBorder="1" applyAlignment="1">
      <alignment horizontal="left"/>
      <protection/>
    </xf>
    <xf numFmtId="0" fontId="4" fillId="0" borderId="29" xfId="56" applyFont="1" applyFill="1" applyBorder="1" applyAlignment="1">
      <alignment horizontal="left"/>
      <protection/>
    </xf>
    <xf numFmtId="0" fontId="4" fillId="0" borderId="16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0" fontId="13" fillId="0" borderId="27" xfId="52" applyFont="1" applyFill="1" applyBorder="1" applyAlignment="1" applyProtection="1">
      <alignment/>
      <protection hidden="1" locked="0"/>
    </xf>
    <xf numFmtId="0" fontId="3" fillId="0" borderId="28" xfId="56" applyFont="1" applyFill="1" applyBorder="1" applyAlignment="1" applyProtection="1">
      <alignment/>
      <protection hidden="1" locked="0"/>
    </xf>
    <xf numFmtId="0" fontId="3" fillId="0" borderId="29" xfId="56" applyFont="1" applyFill="1" applyBorder="1" applyAlignment="1" applyProtection="1">
      <alignment/>
      <protection hidden="1" locked="0"/>
    </xf>
    <xf numFmtId="0" fontId="4" fillId="0" borderId="28" xfId="56" applyFont="1" applyFill="1" applyBorder="1" applyAlignment="1">
      <alignment horizontal="left" vertical="center"/>
      <protection/>
    </xf>
    <xf numFmtId="1" fontId="3" fillId="0" borderId="27" xfId="56" applyNumberFormat="1" applyFont="1" applyFill="1" applyBorder="1" applyAlignment="1" applyProtection="1">
      <alignment horizontal="left" vertical="center"/>
      <protection hidden="1" locked="0"/>
    </xf>
    <xf numFmtId="1" fontId="3" fillId="0" borderId="29" xfId="56" applyNumberFormat="1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0" xfId="56" applyFont="1" applyBorder="1" applyAlignment="1">
      <alignment horizontal="center"/>
      <protection/>
    </xf>
    <xf numFmtId="0" fontId="4" fillId="0" borderId="25" xfId="56" applyFont="1" applyBorder="1" applyAlignment="1">
      <alignment horizontal="center"/>
      <protection/>
    </xf>
    <xf numFmtId="0" fontId="4" fillId="0" borderId="0" xfId="56" applyFont="1" applyBorder="1" applyAlignment="1" applyProtection="1">
      <alignment horizontal="right" vertical="center"/>
      <protection hidden="1"/>
    </xf>
    <xf numFmtId="0" fontId="3" fillId="0" borderId="16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25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5" xfId="56" applyFont="1" applyBorder="1" applyAlignment="1" applyProtection="1">
      <alignment horizontal="center" vertical="center" wrapText="1"/>
      <protection hidden="1"/>
    </xf>
    <xf numFmtId="0" fontId="2" fillId="0" borderId="16" xfId="56" applyFont="1" applyBorder="1" applyAlignment="1" applyProtection="1">
      <alignment horizontal="right" vertical="center" wrapText="1"/>
      <protection hidden="1"/>
    </xf>
    <xf numFmtId="0" fontId="2" fillId="0" borderId="25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J1" sqref="J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8" t="s">
        <v>249</v>
      </c>
      <c r="B2" s="189"/>
      <c r="C2" s="189"/>
      <c r="D2" s="190"/>
      <c r="E2" s="118" t="s">
        <v>342</v>
      </c>
      <c r="F2" s="12"/>
      <c r="G2" s="13" t="s">
        <v>250</v>
      </c>
      <c r="H2" s="118" t="s">
        <v>343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1" t="s">
        <v>317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6" t="s">
        <v>251</v>
      </c>
      <c r="B6" s="147"/>
      <c r="C6" s="150" t="s">
        <v>323</v>
      </c>
      <c r="D6" s="145"/>
      <c r="E6" s="127"/>
      <c r="F6" s="127"/>
      <c r="G6" s="127"/>
      <c r="H6" s="127"/>
      <c r="I6" s="128"/>
      <c r="J6" s="10"/>
      <c r="K6" s="10"/>
      <c r="L6" s="10"/>
    </row>
    <row r="7" spans="1:12" ht="12.75">
      <c r="A7" s="92"/>
      <c r="B7" s="22"/>
      <c r="C7" s="20"/>
      <c r="D7" s="20"/>
      <c r="E7" s="127"/>
      <c r="F7" s="127"/>
      <c r="G7" s="127"/>
      <c r="H7" s="127"/>
      <c r="I7" s="128"/>
      <c r="J7" s="10"/>
      <c r="K7" s="10"/>
      <c r="L7" s="10"/>
    </row>
    <row r="8" spans="1:12" ht="12.75">
      <c r="A8" s="194" t="s">
        <v>252</v>
      </c>
      <c r="B8" s="195"/>
      <c r="C8" s="150" t="s">
        <v>324</v>
      </c>
      <c r="D8" s="145"/>
      <c r="E8" s="127"/>
      <c r="F8" s="127"/>
      <c r="G8" s="127"/>
      <c r="H8" s="127"/>
      <c r="I8" s="104"/>
      <c r="J8" s="10"/>
      <c r="K8" s="10"/>
      <c r="L8" s="10"/>
    </row>
    <row r="9" spans="1:12" ht="12.75">
      <c r="A9" s="94"/>
      <c r="B9" s="50"/>
      <c r="C9" s="20"/>
      <c r="D9" s="129"/>
      <c r="E9" s="20"/>
      <c r="F9" s="20"/>
      <c r="G9" s="20"/>
      <c r="H9" s="20"/>
      <c r="I9" s="104"/>
      <c r="J9" s="10"/>
      <c r="K9" s="10"/>
      <c r="L9" s="10"/>
    </row>
    <row r="10" spans="1:12" ht="12.75">
      <c r="A10" s="148" t="s">
        <v>253</v>
      </c>
      <c r="B10" s="196"/>
      <c r="C10" s="150" t="s">
        <v>325</v>
      </c>
      <c r="D10" s="145"/>
      <c r="E10" s="20"/>
      <c r="F10" s="20"/>
      <c r="G10" s="20"/>
      <c r="H10" s="20"/>
      <c r="I10" s="104"/>
      <c r="J10" s="10"/>
      <c r="K10" s="10"/>
      <c r="L10" s="10"/>
    </row>
    <row r="11" spans="1:12" ht="12.75">
      <c r="A11" s="197"/>
      <c r="B11" s="196"/>
      <c r="C11" s="20"/>
      <c r="D11" s="20"/>
      <c r="E11" s="20"/>
      <c r="F11" s="20"/>
      <c r="G11" s="20"/>
      <c r="H11" s="20"/>
      <c r="I11" s="104"/>
      <c r="J11" s="10"/>
      <c r="K11" s="10"/>
      <c r="L11" s="10"/>
    </row>
    <row r="12" spans="1:12" ht="12.75">
      <c r="A12" s="146" t="s">
        <v>254</v>
      </c>
      <c r="B12" s="147"/>
      <c r="C12" s="164" t="s">
        <v>326</v>
      </c>
      <c r="D12" s="179"/>
      <c r="E12" s="179"/>
      <c r="F12" s="179"/>
      <c r="G12" s="179"/>
      <c r="H12" s="179"/>
      <c r="I12" s="151"/>
      <c r="J12" s="10"/>
      <c r="K12" s="10"/>
      <c r="L12" s="10"/>
    </row>
    <row r="13" spans="1:12" ht="12.75">
      <c r="A13" s="92"/>
      <c r="B13" s="22"/>
      <c r="C13" s="34"/>
      <c r="D13" s="20"/>
      <c r="E13" s="20"/>
      <c r="F13" s="20"/>
      <c r="G13" s="20"/>
      <c r="H13" s="20"/>
      <c r="I13" s="104"/>
      <c r="J13" s="10"/>
      <c r="K13" s="10"/>
      <c r="L13" s="10"/>
    </row>
    <row r="14" spans="1:12" ht="12.75">
      <c r="A14" s="146" t="s">
        <v>255</v>
      </c>
      <c r="B14" s="147"/>
      <c r="C14" s="180">
        <v>10000</v>
      </c>
      <c r="D14" s="181"/>
      <c r="E14" s="20"/>
      <c r="F14" s="164" t="s">
        <v>327</v>
      </c>
      <c r="G14" s="179"/>
      <c r="H14" s="179"/>
      <c r="I14" s="151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6" t="s">
        <v>256</v>
      </c>
      <c r="B16" s="147"/>
      <c r="C16" s="164" t="s">
        <v>328</v>
      </c>
      <c r="D16" s="179"/>
      <c r="E16" s="179"/>
      <c r="F16" s="179"/>
      <c r="G16" s="179"/>
      <c r="H16" s="179"/>
      <c r="I16" s="151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6" t="s">
        <v>257</v>
      </c>
      <c r="B18" s="147"/>
      <c r="C18" s="176" t="s">
        <v>329</v>
      </c>
      <c r="D18" s="177"/>
      <c r="E18" s="177"/>
      <c r="F18" s="177"/>
      <c r="G18" s="177"/>
      <c r="H18" s="177"/>
      <c r="I18" s="178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6" t="s">
        <v>258</v>
      </c>
      <c r="B20" s="147"/>
      <c r="C20" s="176" t="s">
        <v>330</v>
      </c>
      <c r="D20" s="177"/>
      <c r="E20" s="177"/>
      <c r="F20" s="177"/>
      <c r="G20" s="177"/>
      <c r="H20" s="177"/>
      <c r="I20" s="178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6" t="s">
        <v>259</v>
      </c>
      <c r="B22" s="147"/>
      <c r="C22" s="119">
        <v>133</v>
      </c>
      <c r="D22" s="164" t="s">
        <v>327</v>
      </c>
      <c r="E22" s="169"/>
      <c r="F22" s="170"/>
      <c r="G22" s="146"/>
      <c r="H22" s="184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6" t="s">
        <v>260</v>
      </c>
      <c r="B24" s="147"/>
      <c r="C24" s="119">
        <v>21</v>
      </c>
      <c r="D24" s="164" t="s">
        <v>331</v>
      </c>
      <c r="E24" s="169"/>
      <c r="F24" s="169"/>
      <c r="G24" s="170"/>
      <c r="H24" s="51" t="s">
        <v>261</v>
      </c>
      <c r="I24" s="120">
        <v>18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6" t="s">
        <v>262</v>
      </c>
      <c r="B26" s="147"/>
      <c r="C26" s="121" t="s">
        <v>332</v>
      </c>
      <c r="D26" s="25"/>
      <c r="E26" s="33"/>
      <c r="F26" s="24"/>
      <c r="G26" s="187" t="s">
        <v>263</v>
      </c>
      <c r="H26" s="147"/>
      <c r="I26" s="122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85" t="s">
        <v>266</v>
      </c>
      <c r="I28" s="186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1"/>
      <c r="B30" s="162"/>
      <c r="C30" s="162"/>
      <c r="D30" s="163"/>
      <c r="E30" s="161"/>
      <c r="F30" s="162"/>
      <c r="G30" s="162"/>
      <c r="H30" s="156"/>
      <c r="I30" s="157"/>
      <c r="J30" s="10"/>
      <c r="K30" s="10"/>
      <c r="L30" s="10"/>
    </row>
    <row r="31" spans="1:12" ht="12.75">
      <c r="A31" s="92"/>
      <c r="B31" s="22"/>
      <c r="C31" s="21"/>
      <c r="D31" s="182"/>
      <c r="E31" s="182"/>
      <c r="F31" s="182"/>
      <c r="G31" s="183"/>
      <c r="H31" s="16"/>
      <c r="I31" s="99"/>
      <c r="J31" s="10"/>
      <c r="K31" s="10"/>
      <c r="L31" s="10"/>
    </row>
    <row r="32" spans="1:12" ht="12.75">
      <c r="A32" s="161"/>
      <c r="B32" s="162"/>
      <c r="C32" s="162"/>
      <c r="D32" s="163"/>
      <c r="E32" s="161"/>
      <c r="F32" s="162"/>
      <c r="G32" s="162"/>
      <c r="H32" s="156"/>
      <c r="I32" s="157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56"/>
      <c r="I34" s="157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56"/>
      <c r="I36" s="157"/>
      <c r="J36" s="10"/>
      <c r="K36" s="10"/>
      <c r="L36" s="10"/>
    </row>
    <row r="37" spans="1:12" ht="12.75">
      <c r="A37" s="101"/>
      <c r="B37" s="30"/>
      <c r="C37" s="158"/>
      <c r="D37" s="159"/>
      <c r="E37" s="16"/>
      <c r="F37" s="158"/>
      <c r="G37" s="159"/>
      <c r="H37" s="16"/>
      <c r="I37" s="93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56"/>
      <c r="I38" s="157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56"/>
      <c r="I40" s="15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48" t="s">
        <v>267</v>
      </c>
      <c r="B44" s="149"/>
      <c r="C44" s="150" t="s">
        <v>334</v>
      </c>
      <c r="D44" s="145"/>
      <c r="E44" s="26"/>
      <c r="F44" s="164" t="s">
        <v>335</v>
      </c>
      <c r="G44" s="162"/>
      <c r="H44" s="162"/>
      <c r="I44" s="163"/>
      <c r="J44" s="10"/>
      <c r="K44" s="10"/>
      <c r="L44" s="10"/>
    </row>
    <row r="45" spans="1:12" ht="12.75">
      <c r="A45" s="101"/>
      <c r="B45" s="30"/>
      <c r="C45" s="158"/>
      <c r="D45" s="159"/>
      <c r="E45" s="16"/>
      <c r="F45" s="158"/>
      <c r="G45" s="160"/>
      <c r="H45" s="35"/>
      <c r="I45" s="105"/>
      <c r="J45" s="10"/>
      <c r="K45" s="10"/>
      <c r="L45" s="10"/>
    </row>
    <row r="46" spans="1:12" ht="12.75">
      <c r="A46" s="148" t="s">
        <v>268</v>
      </c>
      <c r="B46" s="149"/>
      <c r="C46" s="164" t="s">
        <v>336</v>
      </c>
      <c r="D46" s="165"/>
      <c r="E46" s="165"/>
      <c r="F46" s="165"/>
      <c r="G46" s="165"/>
      <c r="H46" s="165"/>
      <c r="I46" s="166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48" t="s">
        <v>270</v>
      </c>
      <c r="B48" s="149"/>
      <c r="C48" s="150" t="s">
        <v>337</v>
      </c>
      <c r="D48" s="144"/>
      <c r="E48" s="145"/>
      <c r="F48" s="16"/>
      <c r="G48" s="51" t="s">
        <v>271</v>
      </c>
      <c r="H48" s="150" t="s">
        <v>338</v>
      </c>
      <c r="I48" s="145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48" t="s">
        <v>257</v>
      </c>
      <c r="B50" s="149"/>
      <c r="C50" s="143" t="s">
        <v>329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6" t="s">
        <v>272</v>
      </c>
      <c r="B52" s="147"/>
      <c r="C52" s="150" t="s">
        <v>341</v>
      </c>
      <c r="D52" s="144"/>
      <c r="E52" s="144"/>
      <c r="F52" s="144"/>
      <c r="G52" s="144"/>
      <c r="H52" s="144"/>
      <c r="I52" s="151"/>
      <c r="J52" s="10"/>
      <c r="K52" s="10"/>
      <c r="L52" s="10"/>
    </row>
    <row r="53" spans="1:12" ht="12.75">
      <c r="A53" s="106"/>
      <c r="B53" s="20"/>
      <c r="C53" s="152" t="s">
        <v>273</v>
      </c>
      <c r="D53" s="152"/>
      <c r="E53" s="152"/>
      <c r="F53" s="152"/>
      <c r="G53" s="152"/>
      <c r="H53" s="152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38" t="s">
        <v>274</v>
      </c>
      <c r="C55" s="139"/>
      <c r="D55" s="139"/>
      <c r="E55" s="139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40" t="s">
        <v>306</v>
      </c>
      <c r="C56" s="141"/>
      <c r="D56" s="141"/>
      <c r="E56" s="141"/>
      <c r="F56" s="141"/>
      <c r="G56" s="141"/>
      <c r="H56" s="141"/>
      <c r="I56" s="142"/>
      <c r="J56" s="10"/>
      <c r="K56" s="10"/>
      <c r="L56" s="10"/>
    </row>
    <row r="57" spans="1:12" ht="12.75">
      <c r="A57" s="106"/>
      <c r="B57" s="140" t="s">
        <v>307</v>
      </c>
      <c r="C57" s="141"/>
      <c r="D57" s="141"/>
      <c r="E57" s="141"/>
      <c r="F57" s="141"/>
      <c r="G57" s="141"/>
      <c r="H57" s="141"/>
      <c r="I57" s="108"/>
      <c r="J57" s="10"/>
      <c r="K57" s="10"/>
      <c r="L57" s="10"/>
    </row>
    <row r="58" spans="1:12" ht="12.75">
      <c r="A58" s="106"/>
      <c r="B58" s="140" t="s">
        <v>308</v>
      </c>
      <c r="C58" s="141"/>
      <c r="D58" s="141"/>
      <c r="E58" s="141"/>
      <c r="F58" s="141"/>
      <c r="G58" s="141"/>
      <c r="H58" s="141"/>
      <c r="I58" s="142"/>
      <c r="J58" s="10"/>
      <c r="K58" s="10"/>
      <c r="L58" s="10"/>
    </row>
    <row r="59" spans="1:12" ht="12.75">
      <c r="A59" s="106"/>
      <c r="B59" s="140" t="s">
        <v>309</v>
      </c>
      <c r="C59" s="141"/>
      <c r="D59" s="141"/>
      <c r="E59" s="141"/>
      <c r="F59" s="141"/>
      <c r="G59" s="141"/>
      <c r="H59" s="141"/>
      <c r="I59" s="142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53" t="s">
        <v>277</v>
      </c>
      <c r="H62" s="154"/>
      <c r="I62" s="155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6"/>
      <c r="H63" s="137"/>
      <c r="I63" s="117"/>
      <c r="J63" s="10"/>
      <c r="K63" s="10"/>
      <c r="L63" s="10"/>
    </row>
  </sheetData>
  <sheetProtection/>
  <mergeCells count="73">
    <mergeCell ref="F14:I14"/>
    <mergeCell ref="A8:B8"/>
    <mergeCell ref="C8:D8"/>
    <mergeCell ref="A10:B11"/>
    <mergeCell ref="C10:D10"/>
    <mergeCell ref="A12:B12"/>
    <mergeCell ref="H28:I28"/>
    <mergeCell ref="C20:I20"/>
    <mergeCell ref="G26:H26"/>
    <mergeCell ref="D22:F22"/>
    <mergeCell ref="A22:B22"/>
    <mergeCell ref="A2:D2"/>
    <mergeCell ref="A4:I4"/>
    <mergeCell ref="A6:B6"/>
    <mergeCell ref="C6:D6"/>
    <mergeCell ref="C12:I12"/>
    <mergeCell ref="A14:B14"/>
    <mergeCell ref="A26:B26"/>
    <mergeCell ref="A30:D30"/>
    <mergeCell ref="H30:I30"/>
    <mergeCell ref="A18:B18"/>
    <mergeCell ref="A32:D32"/>
    <mergeCell ref="C14:D14"/>
    <mergeCell ref="A20:B20"/>
    <mergeCell ref="D31:G31"/>
    <mergeCell ref="G22:H22"/>
    <mergeCell ref="F37:G37"/>
    <mergeCell ref="A1:C1"/>
    <mergeCell ref="D24:G24"/>
    <mergeCell ref="E30:G30"/>
    <mergeCell ref="A28:D28"/>
    <mergeCell ref="E28:G28"/>
    <mergeCell ref="C18:I18"/>
    <mergeCell ref="A24:B24"/>
    <mergeCell ref="A16:B16"/>
    <mergeCell ref="C16:I16"/>
    <mergeCell ref="H38:I38"/>
    <mergeCell ref="A38:D38"/>
    <mergeCell ref="E38:G38"/>
    <mergeCell ref="E40:G40"/>
    <mergeCell ref="H40:I40"/>
    <mergeCell ref="A34:D34"/>
    <mergeCell ref="E34:G34"/>
    <mergeCell ref="H34:I34"/>
    <mergeCell ref="A36:D36"/>
    <mergeCell ref="C37:D37"/>
    <mergeCell ref="B58:I58"/>
    <mergeCell ref="B57:H57"/>
    <mergeCell ref="A46:B46"/>
    <mergeCell ref="C46:I46"/>
    <mergeCell ref="H48:I48"/>
    <mergeCell ref="C44:D44"/>
    <mergeCell ref="F44:I44"/>
    <mergeCell ref="H32:I32"/>
    <mergeCell ref="A48:B48"/>
    <mergeCell ref="C48:E48"/>
    <mergeCell ref="C45:D45"/>
    <mergeCell ref="F45:G45"/>
    <mergeCell ref="E32:G32"/>
    <mergeCell ref="E36:G36"/>
    <mergeCell ref="H36:I36"/>
    <mergeCell ref="A40:D40"/>
    <mergeCell ref="A44:B44"/>
    <mergeCell ref="G63:H63"/>
    <mergeCell ref="B55:E55"/>
    <mergeCell ref="B56:I56"/>
    <mergeCell ref="C50:I50"/>
    <mergeCell ref="A52:B52"/>
    <mergeCell ref="A50:B50"/>
    <mergeCell ref="C52:I52"/>
    <mergeCell ref="B59:I59"/>
    <mergeCell ref="C53:H53"/>
    <mergeCell ref="G62:I6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  <ignoredErrors>
    <ignoredError sqref="C6:D10 C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view="pageBreakPreview" zoomScale="110" zoomScaleSheetLayoutView="110" zoomScalePageLayoutView="0" workbookViewId="0" topLeftCell="A1">
      <selection activeCell="L1" sqref="L1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12.28125" style="70" customWidth="1"/>
    <col min="12" max="12" width="11.28125" style="52" bestFit="1" customWidth="1"/>
    <col min="13" max="14" width="15.140625" style="52" bestFit="1" customWidth="1"/>
    <col min="15" max="16384" width="9.140625" style="52" customWidth="1"/>
  </cols>
  <sheetData>
    <row r="1" spans="1:11" ht="12.75" customHeight="1">
      <c r="A1" s="201" t="s">
        <v>153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344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3" t="s">
        <v>339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>
      <c r="A4" s="206" t="s">
        <v>59</v>
      </c>
      <c r="B4" s="207"/>
      <c r="C4" s="207"/>
      <c r="D4" s="207"/>
      <c r="E4" s="207"/>
      <c r="F4" s="207"/>
      <c r="G4" s="207"/>
      <c r="H4" s="208"/>
      <c r="I4" s="57" t="s">
        <v>278</v>
      </c>
      <c r="J4" s="58" t="s">
        <v>319</v>
      </c>
      <c r="K4" s="59" t="s">
        <v>320</v>
      </c>
    </row>
    <row r="5" spans="1:11" ht="12.75">
      <c r="A5" s="212">
        <v>1</v>
      </c>
      <c r="B5" s="212"/>
      <c r="C5" s="212"/>
      <c r="D5" s="212"/>
      <c r="E5" s="212"/>
      <c r="F5" s="212"/>
      <c r="G5" s="212"/>
      <c r="H5" s="212"/>
      <c r="I5" s="56">
        <v>2</v>
      </c>
      <c r="J5" s="55">
        <v>3</v>
      </c>
      <c r="K5" s="55">
        <v>4</v>
      </c>
    </row>
    <row r="6" spans="1:11" ht="12.75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15"/>
      <c r="I7" s="3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53">
        <f>J9+J16+J26+J35+J39</f>
        <v>772221409</v>
      </c>
      <c r="K8" s="53">
        <f>K9+K16+K26+K35+K39</f>
        <v>777149489.08</v>
      </c>
    </row>
    <row r="9" spans="1:11" ht="12.75">
      <c r="A9" s="198" t="s">
        <v>205</v>
      </c>
      <c r="B9" s="199"/>
      <c r="C9" s="199"/>
      <c r="D9" s="199"/>
      <c r="E9" s="199"/>
      <c r="F9" s="199"/>
      <c r="G9" s="199"/>
      <c r="H9" s="200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198" t="s">
        <v>112</v>
      </c>
      <c r="B10" s="199"/>
      <c r="C10" s="199"/>
      <c r="D10" s="199"/>
      <c r="E10" s="199"/>
      <c r="F10" s="199"/>
      <c r="G10" s="199"/>
      <c r="H10" s="200"/>
      <c r="I10" s="1">
        <v>4</v>
      </c>
      <c r="J10" s="7"/>
      <c r="K10" s="7"/>
    </row>
    <row r="11" spans="1:11" ht="12.75">
      <c r="A11" s="198" t="s">
        <v>14</v>
      </c>
      <c r="B11" s="199"/>
      <c r="C11" s="199"/>
      <c r="D11" s="199"/>
      <c r="E11" s="199"/>
      <c r="F11" s="199"/>
      <c r="G11" s="199"/>
      <c r="H11" s="200"/>
      <c r="I11" s="1">
        <v>5</v>
      </c>
      <c r="J11" s="7"/>
      <c r="K11" s="7"/>
    </row>
    <row r="12" spans="1:11" ht="12.75">
      <c r="A12" s="198" t="s">
        <v>113</v>
      </c>
      <c r="B12" s="199"/>
      <c r="C12" s="199"/>
      <c r="D12" s="199"/>
      <c r="E12" s="199"/>
      <c r="F12" s="199"/>
      <c r="G12" s="199"/>
      <c r="H12" s="200"/>
      <c r="I12" s="1">
        <v>6</v>
      </c>
      <c r="J12" s="7"/>
      <c r="K12" s="7"/>
    </row>
    <row r="13" spans="1:11" ht="12.75">
      <c r="A13" s="198" t="s">
        <v>208</v>
      </c>
      <c r="B13" s="199"/>
      <c r="C13" s="199"/>
      <c r="D13" s="199"/>
      <c r="E13" s="199"/>
      <c r="F13" s="199"/>
      <c r="G13" s="199"/>
      <c r="H13" s="200"/>
      <c r="I13" s="1">
        <v>7</v>
      </c>
      <c r="J13" s="7"/>
      <c r="K13" s="7"/>
    </row>
    <row r="14" spans="1:11" ht="12.75">
      <c r="A14" s="198" t="s">
        <v>209</v>
      </c>
      <c r="B14" s="199"/>
      <c r="C14" s="199"/>
      <c r="D14" s="199"/>
      <c r="E14" s="199"/>
      <c r="F14" s="199"/>
      <c r="G14" s="199"/>
      <c r="H14" s="200"/>
      <c r="I14" s="1">
        <v>8</v>
      </c>
      <c r="J14" s="7"/>
      <c r="K14" s="7"/>
    </row>
    <row r="15" spans="1:11" ht="12.75">
      <c r="A15" s="198" t="s">
        <v>210</v>
      </c>
      <c r="B15" s="199"/>
      <c r="C15" s="199"/>
      <c r="D15" s="199"/>
      <c r="E15" s="199"/>
      <c r="F15" s="199"/>
      <c r="G15" s="199"/>
      <c r="H15" s="200"/>
      <c r="I15" s="1">
        <v>9</v>
      </c>
      <c r="J15" s="7"/>
      <c r="K15" s="7"/>
    </row>
    <row r="16" spans="1:11" ht="12.75">
      <c r="A16" s="198" t="s">
        <v>206</v>
      </c>
      <c r="B16" s="199"/>
      <c r="C16" s="199"/>
      <c r="D16" s="199"/>
      <c r="E16" s="199"/>
      <c r="F16" s="199"/>
      <c r="G16" s="199"/>
      <c r="H16" s="200"/>
      <c r="I16" s="1">
        <v>10</v>
      </c>
      <c r="J16" s="53">
        <f>SUM(J17:J25)</f>
        <v>202617539</v>
      </c>
      <c r="K16" s="53">
        <f>SUM(K17:K25)</f>
        <v>205106409.1</v>
      </c>
    </row>
    <row r="17" spans="1:11" ht="12.75">
      <c r="A17" s="198" t="s">
        <v>211</v>
      </c>
      <c r="B17" s="199"/>
      <c r="C17" s="199"/>
      <c r="D17" s="199"/>
      <c r="E17" s="199"/>
      <c r="F17" s="199"/>
      <c r="G17" s="199"/>
      <c r="H17" s="200"/>
      <c r="I17" s="1">
        <v>11</v>
      </c>
      <c r="J17" s="7">
        <v>13915295</v>
      </c>
      <c r="K17" s="7">
        <v>13915295.07</v>
      </c>
    </row>
    <row r="18" spans="1:11" ht="12.75">
      <c r="A18" s="198" t="s">
        <v>247</v>
      </c>
      <c r="B18" s="199"/>
      <c r="C18" s="199"/>
      <c r="D18" s="199"/>
      <c r="E18" s="199"/>
      <c r="F18" s="199"/>
      <c r="G18" s="199"/>
      <c r="H18" s="200"/>
      <c r="I18" s="1">
        <v>12</v>
      </c>
      <c r="J18" s="7">
        <v>79380084</v>
      </c>
      <c r="K18" s="7">
        <v>77378378.41</v>
      </c>
    </row>
    <row r="19" spans="1:11" ht="12.75">
      <c r="A19" s="198" t="s">
        <v>212</v>
      </c>
      <c r="B19" s="199"/>
      <c r="C19" s="199"/>
      <c r="D19" s="199"/>
      <c r="E19" s="199"/>
      <c r="F19" s="199"/>
      <c r="G19" s="199"/>
      <c r="H19" s="200"/>
      <c r="I19" s="1">
        <v>13</v>
      </c>
      <c r="J19" s="7">
        <v>150074</v>
      </c>
      <c r="K19" s="7">
        <v>171188.46000000183</v>
      </c>
    </row>
    <row r="20" spans="1:11" ht="12.75">
      <c r="A20" s="198" t="s">
        <v>27</v>
      </c>
      <c r="B20" s="199"/>
      <c r="C20" s="199"/>
      <c r="D20" s="199"/>
      <c r="E20" s="199"/>
      <c r="F20" s="199"/>
      <c r="G20" s="199"/>
      <c r="H20" s="200"/>
      <c r="I20" s="1">
        <v>14</v>
      </c>
      <c r="J20" s="7">
        <v>196110</v>
      </c>
      <c r="K20" s="7">
        <v>67733.95000000112</v>
      </c>
    </row>
    <row r="21" spans="1:11" ht="12.75">
      <c r="A21" s="198" t="s">
        <v>28</v>
      </c>
      <c r="B21" s="199"/>
      <c r="C21" s="199"/>
      <c r="D21" s="199"/>
      <c r="E21" s="199"/>
      <c r="F21" s="199"/>
      <c r="G21" s="199"/>
      <c r="H21" s="200"/>
      <c r="I21" s="1">
        <v>15</v>
      </c>
      <c r="J21" s="7"/>
      <c r="K21" s="7"/>
    </row>
    <row r="22" spans="1:11" ht="12.75">
      <c r="A22" s="198" t="s">
        <v>72</v>
      </c>
      <c r="B22" s="199"/>
      <c r="C22" s="199"/>
      <c r="D22" s="199"/>
      <c r="E22" s="199"/>
      <c r="F22" s="199"/>
      <c r="G22" s="199"/>
      <c r="H22" s="200"/>
      <c r="I22" s="1">
        <v>16</v>
      </c>
      <c r="J22" s="7"/>
      <c r="K22" s="7"/>
    </row>
    <row r="23" spans="1:11" ht="12.75">
      <c r="A23" s="198" t="s">
        <v>73</v>
      </c>
      <c r="B23" s="199"/>
      <c r="C23" s="199"/>
      <c r="D23" s="199"/>
      <c r="E23" s="199"/>
      <c r="F23" s="199"/>
      <c r="G23" s="199"/>
      <c r="H23" s="200"/>
      <c r="I23" s="1">
        <v>17</v>
      </c>
      <c r="J23" s="7">
        <v>25244361</v>
      </c>
      <c r="K23" s="7">
        <v>327435.16</v>
      </c>
    </row>
    <row r="24" spans="1:11" ht="12.75">
      <c r="A24" s="198" t="s">
        <v>74</v>
      </c>
      <c r="B24" s="199"/>
      <c r="C24" s="199"/>
      <c r="D24" s="199"/>
      <c r="E24" s="199"/>
      <c r="F24" s="199"/>
      <c r="G24" s="199"/>
      <c r="H24" s="200"/>
      <c r="I24" s="1">
        <v>18</v>
      </c>
      <c r="J24" s="7">
        <v>34796</v>
      </c>
      <c r="K24" s="7">
        <v>34796</v>
      </c>
    </row>
    <row r="25" spans="1:11" ht="12.75">
      <c r="A25" s="198" t="s">
        <v>75</v>
      </c>
      <c r="B25" s="199"/>
      <c r="C25" s="199"/>
      <c r="D25" s="199"/>
      <c r="E25" s="199"/>
      <c r="F25" s="199"/>
      <c r="G25" s="199"/>
      <c r="H25" s="200"/>
      <c r="I25" s="1">
        <v>19</v>
      </c>
      <c r="J25" s="7">
        <v>83696819</v>
      </c>
      <c r="K25" s="7">
        <v>113211582.05</v>
      </c>
    </row>
    <row r="26" spans="1:14" ht="12.75">
      <c r="A26" s="198" t="s">
        <v>190</v>
      </c>
      <c r="B26" s="199"/>
      <c r="C26" s="199"/>
      <c r="D26" s="199"/>
      <c r="E26" s="199"/>
      <c r="F26" s="199"/>
      <c r="G26" s="199"/>
      <c r="H26" s="200"/>
      <c r="I26" s="1">
        <v>20</v>
      </c>
      <c r="J26" s="53">
        <f>SUM(J27:J34)</f>
        <v>569603870</v>
      </c>
      <c r="K26" s="53">
        <f>SUM(K27:K34)</f>
        <v>572043079.98</v>
      </c>
      <c r="N26" s="126"/>
    </row>
    <row r="27" spans="1:11" ht="12.75">
      <c r="A27" s="198" t="s">
        <v>76</v>
      </c>
      <c r="B27" s="199"/>
      <c r="C27" s="199"/>
      <c r="D27" s="199"/>
      <c r="E27" s="199"/>
      <c r="F27" s="199"/>
      <c r="G27" s="199"/>
      <c r="H27" s="200"/>
      <c r="I27" s="1">
        <v>21</v>
      </c>
      <c r="J27" s="7">
        <v>99753282</v>
      </c>
      <c r="K27" s="7">
        <v>527550871.39000005</v>
      </c>
    </row>
    <row r="28" spans="1:13" ht="12.75">
      <c r="A28" s="198" t="s">
        <v>77</v>
      </c>
      <c r="B28" s="199"/>
      <c r="C28" s="199"/>
      <c r="D28" s="199"/>
      <c r="E28" s="199"/>
      <c r="F28" s="199"/>
      <c r="G28" s="199"/>
      <c r="H28" s="200"/>
      <c r="I28" s="1">
        <v>22</v>
      </c>
      <c r="J28" s="7">
        <v>433123610</v>
      </c>
      <c r="K28" s="7">
        <v>5817897.71</v>
      </c>
      <c r="M28" s="126"/>
    </row>
    <row r="29" spans="1:11" ht="12.75">
      <c r="A29" s="198" t="s">
        <v>78</v>
      </c>
      <c r="B29" s="199"/>
      <c r="C29" s="199"/>
      <c r="D29" s="199"/>
      <c r="E29" s="199"/>
      <c r="F29" s="199"/>
      <c r="G29" s="199"/>
      <c r="H29" s="200"/>
      <c r="I29" s="1">
        <v>23</v>
      </c>
      <c r="J29" s="7">
        <v>26935953</v>
      </c>
      <c r="K29" s="7">
        <v>26935952.61</v>
      </c>
    </row>
    <row r="30" spans="1:13" ht="12.75">
      <c r="A30" s="198" t="s">
        <v>83</v>
      </c>
      <c r="B30" s="199"/>
      <c r="C30" s="199"/>
      <c r="D30" s="199"/>
      <c r="E30" s="199"/>
      <c r="F30" s="199"/>
      <c r="G30" s="199"/>
      <c r="H30" s="200"/>
      <c r="I30" s="1">
        <v>24</v>
      </c>
      <c r="J30" s="7"/>
      <c r="K30" s="7"/>
      <c r="M30" s="126"/>
    </row>
    <row r="31" spans="1:13" ht="12.75">
      <c r="A31" s="198" t="s">
        <v>84</v>
      </c>
      <c r="B31" s="199"/>
      <c r="C31" s="199"/>
      <c r="D31" s="199"/>
      <c r="E31" s="199"/>
      <c r="F31" s="199"/>
      <c r="G31" s="199"/>
      <c r="H31" s="200"/>
      <c r="I31" s="1">
        <v>25</v>
      </c>
      <c r="J31" s="7">
        <v>102000</v>
      </c>
      <c r="K31" s="7">
        <v>102761.24</v>
      </c>
      <c r="M31" s="126"/>
    </row>
    <row r="32" spans="1:11" ht="12.75">
      <c r="A32" s="198" t="s">
        <v>85</v>
      </c>
      <c r="B32" s="199"/>
      <c r="C32" s="199"/>
      <c r="D32" s="199"/>
      <c r="E32" s="199"/>
      <c r="F32" s="199"/>
      <c r="G32" s="199"/>
      <c r="H32" s="200"/>
      <c r="I32" s="1">
        <v>26</v>
      </c>
      <c r="J32" s="7"/>
      <c r="K32" s="7">
        <v>1946572.1</v>
      </c>
    </row>
    <row r="33" spans="1:13" ht="12.75">
      <c r="A33" s="198" t="s">
        <v>79</v>
      </c>
      <c r="B33" s="199"/>
      <c r="C33" s="199"/>
      <c r="D33" s="199"/>
      <c r="E33" s="199"/>
      <c r="F33" s="199"/>
      <c r="G33" s="199"/>
      <c r="H33" s="200"/>
      <c r="I33" s="1">
        <v>27</v>
      </c>
      <c r="J33" s="7"/>
      <c r="K33" s="7"/>
      <c r="M33" s="126"/>
    </row>
    <row r="34" spans="1:13" ht="12.75">
      <c r="A34" s="198" t="s">
        <v>183</v>
      </c>
      <c r="B34" s="199"/>
      <c r="C34" s="199"/>
      <c r="D34" s="199"/>
      <c r="E34" s="199"/>
      <c r="F34" s="199"/>
      <c r="G34" s="199"/>
      <c r="H34" s="200"/>
      <c r="I34" s="1">
        <v>28</v>
      </c>
      <c r="J34" s="7">
        <v>9689025</v>
      </c>
      <c r="K34" s="7">
        <v>9689024.93</v>
      </c>
      <c r="M34" s="126"/>
    </row>
    <row r="35" spans="1:11" ht="12.75">
      <c r="A35" s="198" t="s">
        <v>184</v>
      </c>
      <c r="B35" s="199"/>
      <c r="C35" s="199"/>
      <c r="D35" s="199"/>
      <c r="E35" s="199"/>
      <c r="F35" s="199"/>
      <c r="G35" s="199"/>
      <c r="H35" s="20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98" t="s">
        <v>80</v>
      </c>
      <c r="B36" s="199"/>
      <c r="C36" s="199"/>
      <c r="D36" s="199"/>
      <c r="E36" s="199"/>
      <c r="F36" s="199"/>
      <c r="G36" s="199"/>
      <c r="H36" s="200"/>
      <c r="I36" s="1">
        <v>30</v>
      </c>
      <c r="J36" s="7"/>
      <c r="K36" s="7"/>
    </row>
    <row r="37" spans="1:11" ht="12.75">
      <c r="A37" s="198" t="s">
        <v>81</v>
      </c>
      <c r="B37" s="199"/>
      <c r="C37" s="199"/>
      <c r="D37" s="199"/>
      <c r="E37" s="199"/>
      <c r="F37" s="199"/>
      <c r="G37" s="199"/>
      <c r="H37" s="200"/>
      <c r="I37" s="1">
        <v>31</v>
      </c>
      <c r="J37" s="7"/>
      <c r="K37" s="7"/>
    </row>
    <row r="38" spans="1:11" ht="12.75">
      <c r="A38" s="198" t="s">
        <v>82</v>
      </c>
      <c r="B38" s="199"/>
      <c r="C38" s="199"/>
      <c r="D38" s="199"/>
      <c r="E38" s="199"/>
      <c r="F38" s="199"/>
      <c r="G38" s="199"/>
      <c r="H38" s="200"/>
      <c r="I38" s="1">
        <v>32</v>
      </c>
      <c r="J38" s="7"/>
      <c r="K38" s="7"/>
    </row>
    <row r="39" spans="1:11" ht="12.75">
      <c r="A39" s="198" t="s">
        <v>185</v>
      </c>
      <c r="B39" s="199"/>
      <c r="C39" s="199"/>
      <c r="D39" s="199"/>
      <c r="E39" s="199"/>
      <c r="F39" s="199"/>
      <c r="G39" s="199"/>
      <c r="H39" s="200"/>
      <c r="I39" s="1">
        <v>33</v>
      </c>
      <c r="J39" s="7"/>
      <c r="K39" s="7"/>
    </row>
    <row r="40" spans="1:11" ht="12.75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53">
        <f>J41+J49+J56+J64</f>
        <v>339265604</v>
      </c>
      <c r="K40" s="53">
        <f>K41+K49+K56+K64</f>
        <v>320946187.57</v>
      </c>
    </row>
    <row r="41" spans="1:12" ht="12.75">
      <c r="A41" s="198" t="s">
        <v>100</v>
      </c>
      <c r="B41" s="199"/>
      <c r="C41" s="199"/>
      <c r="D41" s="199"/>
      <c r="E41" s="199"/>
      <c r="F41" s="199"/>
      <c r="G41" s="199"/>
      <c r="H41" s="200"/>
      <c r="I41" s="1">
        <v>35</v>
      </c>
      <c r="J41" s="53">
        <f>SUM(J42:J48)</f>
        <v>261383674</v>
      </c>
      <c r="K41" s="53">
        <f>SUM(K42:K48)</f>
        <v>219802247.29</v>
      </c>
      <c r="L41" s="126"/>
    </row>
    <row r="42" spans="1:11" ht="12.75">
      <c r="A42" s="198" t="s">
        <v>117</v>
      </c>
      <c r="B42" s="199"/>
      <c r="C42" s="199"/>
      <c r="D42" s="199"/>
      <c r="E42" s="199"/>
      <c r="F42" s="199"/>
      <c r="G42" s="199"/>
      <c r="H42" s="200"/>
      <c r="I42" s="1">
        <v>36</v>
      </c>
      <c r="J42" s="7">
        <v>11643</v>
      </c>
      <c r="K42" s="7">
        <v>25210.29</v>
      </c>
    </row>
    <row r="43" spans="1:11" ht="12.75">
      <c r="A43" s="198" t="s">
        <v>118</v>
      </c>
      <c r="B43" s="199"/>
      <c r="C43" s="199"/>
      <c r="D43" s="199"/>
      <c r="E43" s="199"/>
      <c r="F43" s="199"/>
      <c r="G43" s="199"/>
      <c r="H43" s="200"/>
      <c r="I43" s="1">
        <v>37</v>
      </c>
      <c r="J43" s="7">
        <v>18925217</v>
      </c>
      <c r="K43" s="7">
        <v>19413917</v>
      </c>
    </row>
    <row r="44" spans="1:11" ht="12.75">
      <c r="A44" s="198" t="s">
        <v>86</v>
      </c>
      <c r="B44" s="199"/>
      <c r="C44" s="199"/>
      <c r="D44" s="199"/>
      <c r="E44" s="199"/>
      <c r="F44" s="199"/>
      <c r="G44" s="199"/>
      <c r="H44" s="200"/>
      <c r="I44" s="1">
        <v>38</v>
      </c>
      <c r="J44" s="7">
        <v>242446814</v>
      </c>
      <c r="K44" s="7">
        <v>200363120</v>
      </c>
    </row>
    <row r="45" spans="1:11" ht="12.75">
      <c r="A45" s="198" t="s">
        <v>87</v>
      </c>
      <c r="B45" s="199"/>
      <c r="C45" s="199"/>
      <c r="D45" s="199"/>
      <c r="E45" s="199"/>
      <c r="F45" s="199"/>
      <c r="G45" s="199"/>
      <c r="H45" s="200"/>
      <c r="I45" s="1">
        <v>39</v>
      </c>
      <c r="J45" s="7"/>
      <c r="K45" s="7"/>
    </row>
    <row r="46" spans="1:11" ht="12.75">
      <c r="A46" s="198" t="s">
        <v>88</v>
      </c>
      <c r="B46" s="199"/>
      <c r="C46" s="199"/>
      <c r="D46" s="199"/>
      <c r="E46" s="199"/>
      <c r="F46" s="199"/>
      <c r="G46" s="199"/>
      <c r="H46" s="200"/>
      <c r="I46" s="1">
        <v>40</v>
      </c>
      <c r="J46" s="7"/>
      <c r="K46" s="7"/>
    </row>
    <row r="47" spans="1:11" ht="12.75">
      <c r="A47" s="198" t="s">
        <v>89</v>
      </c>
      <c r="B47" s="199"/>
      <c r="C47" s="199"/>
      <c r="D47" s="199"/>
      <c r="E47" s="199"/>
      <c r="F47" s="199"/>
      <c r="G47" s="199"/>
      <c r="H47" s="200"/>
      <c r="I47" s="1">
        <v>41</v>
      </c>
      <c r="J47" s="7"/>
      <c r="K47" s="7"/>
    </row>
    <row r="48" spans="1:11" ht="12.75">
      <c r="A48" s="198" t="s">
        <v>90</v>
      </c>
      <c r="B48" s="199"/>
      <c r="C48" s="199"/>
      <c r="D48" s="199"/>
      <c r="E48" s="199"/>
      <c r="F48" s="199"/>
      <c r="G48" s="199"/>
      <c r="H48" s="200"/>
      <c r="I48" s="1">
        <v>42</v>
      </c>
      <c r="J48" s="7"/>
      <c r="K48" s="7"/>
    </row>
    <row r="49" spans="1:14" ht="12.75">
      <c r="A49" s="198" t="s">
        <v>101</v>
      </c>
      <c r="B49" s="199"/>
      <c r="C49" s="199"/>
      <c r="D49" s="199"/>
      <c r="E49" s="199"/>
      <c r="F49" s="199"/>
      <c r="G49" s="199"/>
      <c r="H49" s="200"/>
      <c r="I49" s="1">
        <v>43</v>
      </c>
      <c r="J49" s="53">
        <f>SUM(J50:J55)</f>
        <v>57554402</v>
      </c>
      <c r="K49" s="53">
        <f>SUM(K50:K55)</f>
        <v>85106287.22</v>
      </c>
      <c r="N49" s="126"/>
    </row>
    <row r="50" spans="1:13" ht="12.75">
      <c r="A50" s="198" t="s">
        <v>200</v>
      </c>
      <c r="B50" s="199"/>
      <c r="C50" s="199"/>
      <c r="D50" s="199"/>
      <c r="E50" s="199"/>
      <c r="F50" s="199"/>
      <c r="G50" s="199"/>
      <c r="H50" s="200"/>
      <c r="I50" s="1">
        <v>44</v>
      </c>
      <c r="J50" s="7">
        <v>8818163</v>
      </c>
      <c r="K50" s="7">
        <v>7874044</v>
      </c>
      <c r="M50" s="126"/>
    </row>
    <row r="51" spans="1:14" ht="12.75">
      <c r="A51" s="198" t="s">
        <v>201</v>
      </c>
      <c r="B51" s="199"/>
      <c r="C51" s="199"/>
      <c r="D51" s="199"/>
      <c r="E51" s="199"/>
      <c r="F51" s="199"/>
      <c r="G51" s="199"/>
      <c r="H51" s="200"/>
      <c r="I51" s="1">
        <v>45</v>
      </c>
      <c r="J51" s="7">
        <v>43282238</v>
      </c>
      <c r="K51" s="7">
        <v>41468575</v>
      </c>
      <c r="M51" s="130"/>
      <c r="N51" s="130"/>
    </row>
    <row r="52" spans="1:11" ht="12.75">
      <c r="A52" s="198" t="s">
        <v>202</v>
      </c>
      <c r="B52" s="199"/>
      <c r="C52" s="199"/>
      <c r="D52" s="199"/>
      <c r="E52" s="199"/>
      <c r="F52" s="199"/>
      <c r="G52" s="199"/>
      <c r="H52" s="200"/>
      <c r="I52" s="1">
        <v>46</v>
      </c>
      <c r="J52" s="7"/>
      <c r="K52" s="7"/>
    </row>
    <row r="53" spans="1:11" ht="12.75">
      <c r="A53" s="198" t="s">
        <v>203</v>
      </c>
      <c r="B53" s="199"/>
      <c r="C53" s="199"/>
      <c r="D53" s="199"/>
      <c r="E53" s="199"/>
      <c r="F53" s="199"/>
      <c r="G53" s="199"/>
      <c r="H53" s="200"/>
      <c r="I53" s="1">
        <v>47</v>
      </c>
      <c r="J53" s="7">
        <v>99951</v>
      </c>
      <c r="K53" s="7">
        <v>130587.53</v>
      </c>
    </row>
    <row r="54" spans="1:11" ht="12.75">
      <c r="A54" s="198" t="s">
        <v>10</v>
      </c>
      <c r="B54" s="199"/>
      <c r="C54" s="199"/>
      <c r="D54" s="199"/>
      <c r="E54" s="199"/>
      <c r="F54" s="199"/>
      <c r="G54" s="199"/>
      <c r="H54" s="200"/>
      <c r="I54" s="1">
        <v>48</v>
      </c>
      <c r="J54" s="7">
        <v>439507</v>
      </c>
      <c r="K54" s="7">
        <v>832401.69</v>
      </c>
    </row>
    <row r="55" spans="1:11" ht="12.75">
      <c r="A55" s="198" t="s">
        <v>11</v>
      </c>
      <c r="B55" s="199"/>
      <c r="C55" s="199"/>
      <c r="D55" s="199"/>
      <c r="E55" s="199"/>
      <c r="F55" s="199"/>
      <c r="G55" s="199"/>
      <c r="H55" s="200"/>
      <c r="I55" s="1">
        <v>49</v>
      </c>
      <c r="J55" s="7">
        <v>4914543</v>
      </c>
      <c r="K55" s="7">
        <f>23589152+9049+11202478</f>
        <v>34800679</v>
      </c>
    </row>
    <row r="56" spans="1:11" ht="12.75">
      <c r="A56" s="198" t="s">
        <v>102</v>
      </c>
      <c r="B56" s="199"/>
      <c r="C56" s="199"/>
      <c r="D56" s="199"/>
      <c r="E56" s="199"/>
      <c r="F56" s="199"/>
      <c r="G56" s="199"/>
      <c r="H56" s="200"/>
      <c r="I56" s="1">
        <v>50</v>
      </c>
      <c r="J56" s="53">
        <f>SUM(J57:J63)</f>
        <v>16858538</v>
      </c>
      <c r="K56" s="53">
        <f>SUM(K57:K63)</f>
        <v>13847288.99</v>
      </c>
    </row>
    <row r="57" spans="1:11" ht="12.75">
      <c r="A57" s="198" t="s">
        <v>76</v>
      </c>
      <c r="B57" s="199"/>
      <c r="C57" s="199"/>
      <c r="D57" s="199"/>
      <c r="E57" s="199"/>
      <c r="F57" s="199"/>
      <c r="G57" s="199"/>
      <c r="H57" s="200"/>
      <c r="I57" s="1">
        <v>51</v>
      </c>
      <c r="J57" s="7"/>
      <c r="K57" s="7"/>
    </row>
    <row r="58" spans="1:11" ht="12.75">
      <c r="A58" s="198" t="s">
        <v>77</v>
      </c>
      <c r="B58" s="199"/>
      <c r="C58" s="199"/>
      <c r="D58" s="199"/>
      <c r="E58" s="199"/>
      <c r="F58" s="199"/>
      <c r="G58" s="199"/>
      <c r="H58" s="200"/>
      <c r="I58" s="1">
        <v>52</v>
      </c>
      <c r="J58" s="7">
        <v>9769694</v>
      </c>
      <c r="K58" s="7">
        <v>8963598</v>
      </c>
    </row>
    <row r="59" spans="1:11" ht="12.75">
      <c r="A59" s="198" t="s">
        <v>242</v>
      </c>
      <c r="B59" s="199"/>
      <c r="C59" s="199"/>
      <c r="D59" s="199"/>
      <c r="E59" s="199"/>
      <c r="F59" s="199"/>
      <c r="G59" s="199"/>
      <c r="H59" s="200"/>
      <c r="I59" s="1">
        <v>53</v>
      </c>
      <c r="J59" s="7"/>
      <c r="K59" s="7"/>
    </row>
    <row r="60" spans="1:11" ht="12.75">
      <c r="A60" s="198" t="s">
        <v>83</v>
      </c>
      <c r="B60" s="199"/>
      <c r="C60" s="199"/>
      <c r="D60" s="199"/>
      <c r="E60" s="199"/>
      <c r="F60" s="199"/>
      <c r="G60" s="199"/>
      <c r="H60" s="200"/>
      <c r="I60" s="1">
        <v>54</v>
      </c>
      <c r="J60" s="7"/>
      <c r="K60" s="7"/>
    </row>
    <row r="61" spans="1:13" ht="12.75">
      <c r="A61" s="198" t="s">
        <v>84</v>
      </c>
      <c r="B61" s="199"/>
      <c r="C61" s="199"/>
      <c r="D61" s="199"/>
      <c r="E61" s="199"/>
      <c r="F61" s="199"/>
      <c r="G61" s="199"/>
      <c r="H61" s="200"/>
      <c r="I61" s="1">
        <v>55</v>
      </c>
      <c r="J61" s="7">
        <v>1745827</v>
      </c>
      <c r="K61" s="7">
        <v>760022.99</v>
      </c>
      <c r="M61" s="126"/>
    </row>
    <row r="62" spans="1:13" ht="12.75">
      <c r="A62" s="198" t="s">
        <v>85</v>
      </c>
      <c r="B62" s="199"/>
      <c r="C62" s="199"/>
      <c r="D62" s="199"/>
      <c r="E62" s="199"/>
      <c r="F62" s="199"/>
      <c r="G62" s="199"/>
      <c r="H62" s="200"/>
      <c r="I62" s="1">
        <v>56</v>
      </c>
      <c r="J62" s="7">
        <v>5343017</v>
      </c>
      <c r="K62" s="7">
        <v>4123668</v>
      </c>
      <c r="M62" s="126"/>
    </row>
    <row r="63" spans="1:13" ht="12.75">
      <c r="A63" s="198" t="s">
        <v>46</v>
      </c>
      <c r="B63" s="199"/>
      <c r="C63" s="199"/>
      <c r="D63" s="199"/>
      <c r="E63" s="199"/>
      <c r="F63" s="199"/>
      <c r="G63" s="199"/>
      <c r="H63" s="200"/>
      <c r="I63" s="1">
        <v>57</v>
      </c>
      <c r="J63" s="7"/>
      <c r="K63" s="7"/>
      <c r="M63" s="126"/>
    </row>
    <row r="64" spans="1:11" ht="12.75">
      <c r="A64" s="198" t="s">
        <v>207</v>
      </c>
      <c r="B64" s="199"/>
      <c r="C64" s="199"/>
      <c r="D64" s="199"/>
      <c r="E64" s="199"/>
      <c r="F64" s="199"/>
      <c r="G64" s="199"/>
      <c r="H64" s="200"/>
      <c r="I64" s="1">
        <v>58</v>
      </c>
      <c r="J64" s="7">
        <v>3468990</v>
      </c>
      <c r="K64" s="7">
        <v>2190364.07</v>
      </c>
    </row>
    <row r="65" spans="1:13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56579525</v>
      </c>
      <c r="K65" s="7">
        <v>56579525</v>
      </c>
      <c r="M65" s="126"/>
    </row>
    <row r="66" spans="1:11" ht="12.75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53">
        <f>J7+J8+J40+J65</f>
        <v>1168066538</v>
      </c>
      <c r="K66" s="53">
        <f>K7+K8+K40+K65</f>
        <v>1154675201.65</v>
      </c>
    </row>
    <row r="67" spans="1:13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>
        <v>191526000</v>
      </c>
      <c r="K67" s="8">
        <v>139791090.37</v>
      </c>
      <c r="M67" s="126"/>
    </row>
    <row r="68" spans="1:11" ht="12.75">
      <c r="A68" s="219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13" t="s">
        <v>191</v>
      </c>
      <c r="B69" s="214"/>
      <c r="C69" s="214"/>
      <c r="D69" s="214"/>
      <c r="E69" s="214"/>
      <c r="F69" s="214"/>
      <c r="G69" s="214"/>
      <c r="H69" s="215"/>
      <c r="I69" s="3">
        <v>62</v>
      </c>
      <c r="J69" s="134">
        <f>J70+J71+J72+J78+J79+J82+J85</f>
        <v>415786437.42</v>
      </c>
      <c r="K69" s="134">
        <f>K70+K71+K72+K78+K79+K82+K85</f>
        <v>359309134</v>
      </c>
    </row>
    <row r="70" spans="1:11" ht="12.75">
      <c r="A70" s="198" t="s">
        <v>141</v>
      </c>
      <c r="B70" s="199"/>
      <c r="C70" s="199"/>
      <c r="D70" s="199"/>
      <c r="E70" s="199"/>
      <c r="F70" s="199"/>
      <c r="G70" s="199"/>
      <c r="H70" s="200"/>
      <c r="I70" s="1">
        <v>63</v>
      </c>
      <c r="J70" s="7">
        <v>270904000</v>
      </c>
      <c r="K70" s="7">
        <v>270904000</v>
      </c>
    </row>
    <row r="71" spans="1:11" ht="12.75">
      <c r="A71" s="198" t="s">
        <v>142</v>
      </c>
      <c r="B71" s="199"/>
      <c r="C71" s="199"/>
      <c r="D71" s="199"/>
      <c r="E71" s="199"/>
      <c r="F71" s="199"/>
      <c r="G71" s="199"/>
      <c r="H71" s="200"/>
      <c r="I71" s="1">
        <v>64</v>
      </c>
      <c r="J71" s="7">
        <v>160634352</v>
      </c>
      <c r="K71" s="7">
        <v>85140629</v>
      </c>
    </row>
    <row r="72" spans="1:11" ht="12.75">
      <c r="A72" s="198" t="s">
        <v>143</v>
      </c>
      <c r="B72" s="199"/>
      <c r="C72" s="199"/>
      <c r="D72" s="199"/>
      <c r="E72" s="199"/>
      <c r="F72" s="199"/>
      <c r="G72" s="199"/>
      <c r="H72" s="200"/>
      <c r="I72" s="1">
        <v>65</v>
      </c>
      <c r="J72" s="53">
        <f>J73+J74-J75+J76+J77</f>
        <v>19157791.42</v>
      </c>
      <c r="K72" s="53">
        <f>K73+K74-K75+K76+K77</f>
        <v>17999947</v>
      </c>
    </row>
    <row r="73" spans="1:11" ht="12.75">
      <c r="A73" s="198" t="s">
        <v>144</v>
      </c>
      <c r="B73" s="199"/>
      <c r="C73" s="199"/>
      <c r="D73" s="199"/>
      <c r="E73" s="199"/>
      <c r="F73" s="199"/>
      <c r="G73" s="199"/>
      <c r="H73" s="200"/>
      <c r="I73" s="1">
        <v>66</v>
      </c>
      <c r="J73" s="7">
        <v>8250000</v>
      </c>
      <c r="K73" s="7">
        <v>8250000</v>
      </c>
    </row>
    <row r="74" spans="1:11" ht="12.75">
      <c r="A74" s="198" t="s">
        <v>145</v>
      </c>
      <c r="B74" s="199"/>
      <c r="C74" s="199"/>
      <c r="D74" s="199"/>
      <c r="E74" s="199"/>
      <c r="F74" s="199"/>
      <c r="G74" s="199"/>
      <c r="H74" s="200"/>
      <c r="I74" s="1">
        <v>67</v>
      </c>
      <c r="J74" s="7">
        <v>9000000</v>
      </c>
      <c r="K74" s="7">
        <v>9000000</v>
      </c>
    </row>
    <row r="75" spans="1:11" ht="12.75">
      <c r="A75" s="198" t="s">
        <v>133</v>
      </c>
      <c r="B75" s="199"/>
      <c r="C75" s="199"/>
      <c r="D75" s="199"/>
      <c r="E75" s="199"/>
      <c r="F75" s="199"/>
      <c r="G75" s="199"/>
      <c r="H75" s="200"/>
      <c r="I75" s="1">
        <v>68</v>
      </c>
      <c r="J75" s="7"/>
      <c r="K75" s="7"/>
    </row>
    <row r="76" spans="1:11" ht="12.75">
      <c r="A76" s="198" t="s">
        <v>134</v>
      </c>
      <c r="B76" s="199"/>
      <c r="C76" s="199"/>
      <c r="D76" s="199"/>
      <c r="E76" s="199"/>
      <c r="F76" s="199"/>
      <c r="G76" s="199"/>
      <c r="H76" s="200"/>
      <c r="I76" s="1">
        <v>69</v>
      </c>
      <c r="J76" s="7"/>
      <c r="K76" s="7"/>
    </row>
    <row r="77" spans="1:11" ht="12.75">
      <c r="A77" s="198" t="s">
        <v>135</v>
      </c>
      <c r="B77" s="199"/>
      <c r="C77" s="199"/>
      <c r="D77" s="199"/>
      <c r="E77" s="199"/>
      <c r="F77" s="199"/>
      <c r="G77" s="199"/>
      <c r="H77" s="200"/>
      <c r="I77" s="1">
        <v>70</v>
      </c>
      <c r="J77" s="7">
        <v>1907791.42</v>
      </c>
      <c r="K77" s="7">
        <v>749947</v>
      </c>
    </row>
    <row r="78" spans="1:11" ht="12.75">
      <c r="A78" s="198" t="s">
        <v>136</v>
      </c>
      <c r="B78" s="199"/>
      <c r="C78" s="199"/>
      <c r="D78" s="199"/>
      <c r="E78" s="199"/>
      <c r="F78" s="199"/>
      <c r="G78" s="199"/>
      <c r="H78" s="200"/>
      <c r="I78" s="1">
        <v>71</v>
      </c>
      <c r="J78" s="7">
        <v>40584018</v>
      </c>
      <c r="K78" s="7">
        <v>39757079</v>
      </c>
    </row>
    <row r="79" spans="1:11" ht="12.75">
      <c r="A79" s="198" t="s">
        <v>238</v>
      </c>
      <c r="B79" s="199"/>
      <c r="C79" s="199"/>
      <c r="D79" s="199"/>
      <c r="E79" s="199"/>
      <c r="F79" s="199"/>
      <c r="G79" s="199"/>
      <c r="H79" s="200"/>
      <c r="I79" s="1">
        <v>72</v>
      </c>
      <c r="J79" s="53">
        <f>J80-J81</f>
        <v>0</v>
      </c>
      <c r="K79" s="53">
        <f>K80-K81</f>
        <v>0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/>
      <c r="K80" s="7"/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/>
      <c r="K81" s="7"/>
    </row>
    <row r="82" spans="1:11" ht="12.75">
      <c r="A82" s="198" t="s">
        <v>239</v>
      </c>
      <c r="B82" s="199"/>
      <c r="C82" s="199"/>
      <c r="D82" s="199"/>
      <c r="E82" s="199"/>
      <c r="F82" s="199"/>
      <c r="G82" s="199"/>
      <c r="H82" s="200"/>
      <c r="I82" s="1">
        <v>75</v>
      </c>
      <c r="J82" s="53">
        <f>J83-J84</f>
        <v>-75493724</v>
      </c>
      <c r="K82" s="53">
        <f>K83-K84</f>
        <v>-54492521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/>
      <c r="K83" s="7"/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75493724</v>
      </c>
      <c r="K84" s="7">
        <v>54492521</v>
      </c>
    </row>
    <row r="85" spans="1:11" ht="12.75">
      <c r="A85" s="198" t="s">
        <v>173</v>
      </c>
      <c r="B85" s="199"/>
      <c r="C85" s="199"/>
      <c r="D85" s="199"/>
      <c r="E85" s="199"/>
      <c r="F85" s="199"/>
      <c r="G85" s="199"/>
      <c r="H85" s="200"/>
      <c r="I85" s="1">
        <v>78</v>
      </c>
      <c r="J85" s="7"/>
      <c r="K85" s="7"/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3">
        <f>SUM(J87:J89)</f>
        <v>13457014</v>
      </c>
      <c r="K86" s="53">
        <f>SUM(K87:K89)</f>
        <v>13457014</v>
      </c>
    </row>
    <row r="87" spans="1:11" ht="12.75">
      <c r="A87" s="198" t="s">
        <v>129</v>
      </c>
      <c r="B87" s="199"/>
      <c r="C87" s="199"/>
      <c r="D87" s="199"/>
      <c r="E87" s="199"/>
      <c r="F87" s="199"/>
      <c r="G87" s="199"/>
      <c r="H87" s="200"/>
      <c r="I87" s="1">
        <v>80</v>
      </c>
      <c r="J87" s="7"/>
      <c r="K87" s="7"/>
    </row>
    <row r="88" spans="1:11" ht="12.75">
      <c r="A88" s="198" t="s">
        <v>130</v>
      </c>
      <c r="B88" s="199"/>
      <c r="C88" s="199"/>
      <c r="D88" s="199"/>
      <c r="E88" s="199"/>
      <c r="F88" s="199"/>
      <c r="G88" s="199"/>
      <c r="H88" s="200"/>
      <c r="I88" s="1">
        <v>81</v>
      </c>
      <c r="J88" s="7"/>
      <c r="K88" s="7"/>
    </row>
    <row r="89" spans="1:11" ht="12.75">
      <c r="A89" s="198" t="s">
        <v>131</v>
      </c>
      <c r="B89" s="199"/>
      <c r="C89" s="199"/>
      <c r="D89" s="199"/>
      <c r="E89" s="199"/>
      <c r="F89" s="199"/>
      <c r="G89" s="199"/>
      <c r="H89" s="200"/>
      <c r="I89" s="1">
        <v>82</v>
      </c>
      <c r="J89" s="7">
        <v>13457014</v>
      </c>
      <c r="K89" s="7">
        <v>13457014</v>
      </c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53">
        <f>SUM(J91:J99)</f>
        <v>172417840</v>
      </c>
      <c r="K90" s="53">
        <f>SUM(K91:K99)</f>
        <v>172304135.54</v>
      </c>
    </row>
    <row r="91" spans="1:11" ht="12.75">
      <c r="A91" s="198" t="s">
        <v>132</v>
      </c>
      <c r="B91" s="199"/>
      <c r="C91" s="199"/>
      <c r="D91" s="199"/>
      <c r="E91" s="199"/>
      <c r="F91" s="199"/>
      <c r="G91" s="199"/>
      <c r="H91" s="200"/>
      <c r="I91" s="1">
        <v>84</v>
      </c>
      <c r="J91" s="7"/>
      <c r="K91" s="7"/>
    </row>
    <row r="92" spans="1:11" ht="12.75">
      <c r="A92" s="198" t="s">
        <v>243</v>
      </c>
      <c r="B92" s="199"/>
      <c r="C92" s="199"/>
      <c r="D92" s="199"/>
      <c r="E92" s="199"/>
      <c r="F92" s="199"/>
      <c r="G92" s="199"/>
      <c r="H92" s="200"/>
      <c r="I92" s="1">
        <v>85</v>
      </c>
      <c r="J92" s="7"/>
      <c r="K92" s="7"/>
    </row>
    <row r="93" spans="1:11" ht="12.75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7"/>
      <c r="K93" s="7"/>
    </row>
    <row r="94" spans="1:11" ht="12.75">
      <c r="A94" s="198" t="s">
        <v>244</v>
      </c>
      <c r="B94" s="199"/>
      <c r="C94" s="199"/>
      <c r="D94" s="199"/>
      <c r="E94" s="199"/>
      <c r="F94" s="199"/>
      <c r="G94" s="199"/>
      <c r="H94" s="200"/>
      <c r="I94" s="1">
        <v>87</v>
      </c>
      <c r="J94" s="7"/>
      <c r="K94" s="7"/>
    </row>
    <row r="95" spans="1:11" ht="12.75">
      <c r="A95" s="198" t="s">
        <v>245</v>
      </c>
      <c r="B95" s="199"/>
      <c r="C95" s="199"/>
      <c r="D95" s="199"/>
      <c r="E95" s="199"/>
      <c r="F95" s="199"/>
      <c r="G95" s="199"/>
      <c r="H95" s="200"/>
      <c r="I95" s="1">
        <v>88</v>
      </c>
      <c r="J95" s="7"/>
      <c r="K95" s="7"/>
    </row>
    <row r="96" spans="1:11" ht="12.75">
      <c r="A96" s="198" t="s">
        <v>246</v>
      </c>
      <c r="B96" s="199"/>
      <c r="C96" s="199"/>
      <c r="D96" s="199"/>
      <c r="E96" s="199"/>
      <c r="F96" s="199"/>
      <c r="G96" s="199"/>
      <c r="H96" s="200"/>
      <c r="I96" s="1">
        <v>89</v>
      </c>
      <c r="J96" s="7">
        <v>162173130</v>
      </c>
      <c r="K96" s="7">
        <v>162236265.04</v>
      </c>
    </row>
    <row r="97" spans="1:11" ht="12.75">
      <c r="A97" s="198" t="s">
        <v>94</v>
      </c>
      <c r="B97" s="199"/>
      <c r="C97" s="199"/>
      <c r="D97" s="199"/>
      <c r="E97" s="199"/>
      <c r="F97" s="199"/>
      <c r="G97" s="199"/>
      <c r="H97" s="200"/>
      <c r="I97" s="1">
        <v>90</v>
      </c>
      <c r="J97" s="7"/>
      <c r="K97" s="7"/>
    </row>
    <row r="98" spans="1:11" ht="12.75">
      <c r="A98" s="198" t="s">
        <v>92</v>
      </c>
      <c r="B98" s="199"/>
      <c r="C98" s="199"/>
      <c r="D98" s="199"/>
      <c r="E98" s="199"/>
      <c r="F98" s="199"/>
      <c r="G98" s="199"/>
      <c r="H98" s="200"/>
      <c r="I98" s="1">
        <v>91</v>
      </c>
      <c r="J98" s="7"/>
      <c r="K98" s="7"/>
    </row>
    <row r="99" spans="1:11" ht="12.75">
      <c r="A99" s="198" t="s">
        <v>93</v>
      </c>
      <c r="B99" s="199"/>
      <c r="C99" s="199"/>
      <c r="D99" s="199"/>
      <c r="E99" s="199"/>
      <c r="F99" s="199"/>
      <c r="G99" s="199"/>
      <c r="H99" s="200"/>
      <c r="I99" s="1">
        <v>92</v>
      </c>
      <c r="J99" s="7">
        <v>10244710</v>
      </c>
      <c r="K99" s="7">
        <v>10067870.5</v>
      </c>
    </row>
    <row r="100" spans="1:14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3">
        <f>SUM(J101:J112)</f>
        <v>543796384</v>
      </c>
      <c r="K100" s="53">
        <f>SUM(K101:K112)</f>
        <v>556041404.3</v>
      </c>
      <c r="N100" s="126"/>
    </row>
    <row r="101" spans="1:11" ht="12.75">
      <c r="A101" s="198" t="s">
        <v>132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7">
        <v>11070714</v>
      </c>
      <c r="K101" s="7">
        <v>33830529</v>
      </c>
    </row>
    <row r="102" spans="1:11" ht="12.75">
      <c r="A102" s="198" t="s">
        <v>243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7">
        <v>20000</v>
      </c>
      <c r="K102" s="7">
        <v>20000</v>
      </c>
    </row>
    <row r="103" spans="1:12" ht="12.75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7">
        <v>385367918</v>
      </c>
      <c r="K103" s="7">
        <v>360467926.1</v>
      </c>
      <c r="L103" s="126"/>
    </row>
    <row r="104" spans="1:11" ht="12.75">
      <c r="A104" s="198" t="s">
        <v>244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7">
        <v>18034318</v>
      </c>
      <c r="K104" s="7">
        <v>31067252</v>
      </c>
    </row>
    <row r="105" spans="1:14" ht="12.75">
      <c r="A105" s="198" t="s">
        <v>245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7">
        <v>78512824</v>
      </c>
      <c r="K105" s="7">
        <v>83179186</v>
      </c>
      <c r="M105" s="130"/>
      <c r="N105" s="130"/>
    </row>
    <row r="106" spans="1:11" ht="12.75">
      <c r="A106" s="198" t="s">
        <v>246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7">
        <v>33743736</v>
      </c>
      <c r="K106" s="7">
        <v>25752105.09</v>
      </c>
    </row>
    <row r="107" spans="1:11" ht="12.75">
      <c r="A107" s="198" t="s">
        <v>94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7"/>
      <c r="K107" s="7"/>
    </row>
    <row r="108" spans="1:11" ht="12.75">
      <c r="A108" s="198" t="s">
        <v>95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7">
        <v>205690</v>
      </c>
      <c r="K108" s="7">
        <v>469726.54</v>
      </c>
    </row>
    <row r="109" spans="1:11" ht="12.75">
      <c r="A109" s="198" t="s">
        <v>96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7">
        <v>5357740</v>
      </c>
      <c r="K109" s="7">
        <v>5256779.18</v>
      </c>
    </row>
    <row r="110" spans="1:11" ht="12.75">
      <c r="A110" s="198" t="s">
        <v>99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7">
        <v>2454213</v>
      </c>
      <c r="K110" s="7">
        <v>2454213.39</v>
      </c>
    </row>
    <row r="111" spans="1:13" ht="12.75">
      <c r="A111" s="198" t="s">
        <v>97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7"/>
      <c r="K111" s="7"/>
      <c r="M111" s="126"/>
    </row>
    <row r="112" spans="1:13" ht="12.75">
      <c r="A112" s="198" t="s">
        <v>98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7">
        <v>9029231</v>
      </c>
      <c r="K112" s="7">
        <v>13543687</v>
      </c>
      <c r="M112" s="126"/>
    </row>
    <row r="113" spans="1:13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22608863</v>
      </c>
      <c r="K113" s="7">
        <v>53563514</v>
      </c>
      <c r="M113" s="126"/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3">
        <f>J69+J86+J90+J100+J113</f>
        <v>1168066538.42</v>
      </c>
      <c r="K114" s="53">
        <f>K69+K86+K90+K100+K113</f>
        <v>1154675201.84</v>
      </c>
    </row>
    <row r="115" spans="1:13" ht="12.75">
      <c r="A115" s="232" t="s">
        <v>57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8">
        <v>191526000</v>
      </c>
      <c r="K115" s="8">
        <v>139791090.37</v>
      </c>
      <c r="L115" s="126"/>
      <c r="M115" s="126"/>
    </row>
    <row r="116" spans="1:11" ht="12.75">
      <c r="A116" s="219" t="s">
        <v>310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38"/>
      <c r="J117" s="238"/>
      <c r="K117" s="239"/>
    </row>
    <row r="118" spans="1:11" ht="12.75">
      <c r="A118" s="198" t="s">
        <v>8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7"/>
      <c r="K118" s="7"/>
    </row>
    <row r="119" spans="1:11" ht="12.75">
      <c r="A119" s="240" t="s">
        <v>9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8"/>
      <c r="K119" s="8"/>
    </row>
    <row r="120" spans="1:13" ht="12.75">
      <c r="A120" s="228" t="s">
        <v>311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M120" s="126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  <row r="124" ht="12.75">
      <c r="M124" s="126"/>
    </row>
    <row r="126" ht="12.75">
      <c r="K126" s="135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92:H92"/>
    <mergeCell ref="A88:H88"/>
    <mergeCell ref="A90:H90"/>
    <mergeCell ref="A91:H91"/>
    <mergeCell ref="A87:H87"/>
    <mergeCell ref="A89:H89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43:H43"/>
    <mergeCell ref="A48:H48"/>
    <mergeCell ref="A54:H54"/>
    <mergeCell ref="A49:H49"/>
    <mergeCell ref="A50:H50"/>
    <mergeCell ref="A51:H51"/>
    <mergeCell ref="A52:H52"/>
    <mergeCell ref="A53:H53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27:H27"/>
    <mergeCell ref="A28:H28"/>
    <mergeCell ref="A29:H29"/>
    <mergeCell ref="A30:H30"/>
    <mergeCell ref="A34:H34"/>
    <mergeCell ref="A31:H31"/>
    <mergeCell ref="A33:H33"/>
    <mergeCell ref="A32:H32"/>
    <mergeCell ref="A41:H41"/>
    <mergeCell ref="A35:H35"/>
    <mergeCell ref="A36:H36"/>
    <mergeCell ref="A37:H37"/>
    <mergeCell ref="A38:H38"/>
    <mergeCell ref="A39:H39"/>
    <mergeCell ref="A40:H40"/>
    <mergeCell ref="A15:H15"/>
    <mergeCell ref="A19:H19"/>
    <mergeCell ref="A7:H7"/>
    <mergeCell ref="A8:H8"/>
    <mergeCell ref="A11:H11"/>
    <mergeCell ref="A16:H16"/>
    <mergeCell ref="A9:H9"/>
    <mergeCell ref="A12:H12"/>
    <mergeCell ref="A10:H10"/>
    <mergeCell ref="A13:H13"/>
    <mergeCell ref="A14:H14"/>
    <mergeCell ref="A17:H17"/>
    <mergeCell ref="A1:K1"/>
    <mergeCell ref="A2:K2"/>
    <mergeCell ref="A3:K3"/>
    <mergeCell ref="A4:H4"/>
    <mergeCell ref="A6:K6"/>
    <mergeCell ref="A5:H5"/>
    <mergeCell ref="A22:H22"/>
    <mergeCell ref="A21:H21"/>
    <mergeCell ref="A18:H18"/>
    <mergeCell ref="A20:H20"/>
    <mergeCell ref="A25:H25"/>
    <mergeCell ref="A26:H26"/>
    <mergeCell ref="A24:H24"/>
    <mergeCell ref="A23:H23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0:K70 J7:K67 J72:K77 J86:K11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O56" sqref="O5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1" t="s">
        <v>154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43" t="s">
        <v>345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44" t="s">
        <v>340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6" t="s">
        <v>59</v>
      </c>
      <c r="B4" s="246"/>
      <c r="C4" s="246"/>
      <c r="D4" s="246"/>
      <c r="E4" s="246"/>
      <c r="F4" s="246"/>
      <c r="G4" s="246"/>
      <c r="H4" s="246"/>
      <c r="I4" s="57" t="s">
        <v>279</v>
      </c>
      <c r="J4" s="245" t="s">
        <v>319</v>
      </c>
      <c r="K4" s="245"/>
      <c r="L4" s="245" t="s">
        <v>320</v>
      </c>
      <c r="M4" s="245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15"/>
      <c r="I7" s="3">
        <v>111</v>
      </c>
      <c r="J7" s="134">
        <f>SUM(J8:J9)</f>
        <v>136135187.66</v>
      </c>
      <c r="K7" s="134">
        <f>SUM(K8:K9)</f>
        <v>29473110.519999992</v>
      </c>
      <c r="L7" s="134">
        <f>SUM(L8:L9)</f>
        <v>90693050.57</v>
      </c>
      <c r="M7" s="134">
        <f>SUM(M8:M9)</f>
        <v>40606814.57</v>
      </c>
    </row>
    <row r="8" spans="1:13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131433669</v>
      </c>
      <c r="K8" s="7">
        <v>29004426.569999993</v>
      </c>
      <c r="L8" s="7">
        <v>88213890.41999999</v>
      </c>
      <c r="M8" s="7">
        <v>39442021.42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4701518.66</v>
      </c>
      <c r="K9" s="7">
        <v>468683.95</v>
      </c>
      <c r="L9" s="7">
        <v>2479160.15</v>
      </c>
      <c r="M9" s="7">
        <v>1164793.15</v>
      </c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3">
        <f>J11+J12+J16+J20+J21+J22+J25+J26</f>
        <v>159057312.88</v>
      </c>
      <c r="K10" s="53">
        <f>K11+K12+K16+K20+K21+K22+K25+K26</f>
        <v>45473305.04999999</v>
      </c>
      <c r="L10" s="53">
        <f>L11+L12+L16+L20+L21+L22+L25+L26</f>
        <v>116654629.31</v>
      </c>
      <c r="M10" s="53">
        <f>M11+M12+M16+M20+M21+M22+M25+M26</f>
        <v>49249572.31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25444504.37</v>
      </c>
      <c r="K11" s="7">
        <v>11534387.23</v>
      </c>
      <c r="L11" s="7">
        <v>41594992</v>
      </c>
      <c r="M11" s="7">
        <v>25756872</v>
      </c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3">
        <f>SUM(J13:J15)</f>
        <v>94498933.71</v>
      </c>
      <c r="K12" s="53">
        <f>SUM(K13:K15)</f>
        <v>17439664.70999999</v>
      </c>
      <c r="L12" s="53">
        <f>SUM(L13:L15)</f>
        <v>39452253.24</v>
      </c>
      <c r="M12" s="53">
        <f>SUM(M13:M15)</f>
        <v>17550707.24</v>
      </c>
    </row>
    <row r="13" spans="1:13" ht="12.75">
      <c r="A13" s="198" t="s">
        <v>146</v>
      </c>
      <c r="B13" s="199"/>
      <c r="C13" s="199"/>
      <c r="D13" s="199"/>
      <c r="E13" s="199"/>
      <c r="F13" s="199"/>
      <c r="G13" s="199"/>
      <c r="H13" s="200"/>
      <c r="I13" s="1">
        <v>117</v>
      </c>
      <c r="J13" s="7">
        <v>951952.62</v>
      </c>
      <c r="K13" s="7">
        <v>289530.62</v>
      </c>
      <c r="L13" s="7">
        <v>915193.24</v>
      </c>
      <c r="M13" s="7">
        <f>+L13-519665</f>
        <v>395528.24</v>
      </c>
    </row>
    <row r="14" spans="1:13" ht="12.75">
      <c r="A14" s="198" t="s">
        <v>147</v>
      </c>
      <c r="B14" s="199"/>
      <c r="C14" s="199"/>
      <c r="D14" s="199"/>
      <c r="E14" s="199"/>
      <c r="F14" s="199"/>
      <c r="G14" s="199"/>
      <c r="H14" s="200"/>
      <c r="I14" s="1">
        <v>118</v>
      </c>
      <c r="J14" s="7"/>
      <c r="K14" s="7"/>
      <c r="L14" s="7"/>
      <c r="M14" s="7"/>
    </row>
    <row r="15" spans="1:13" ht="12.75">
      <c r="A15" s="198" t="s">
        <v>61</v>
      </c>
      <c r="B15" s="199"/>
      <c r="C15" s="199"/>
      <c r="D15" s="199"/>
      <c r="E15" s="199"/>
      <c r="F15" s="199"/>
      <c r="G15" s="199"/>
      <c r="H15" s="200"/>
      <c r="I15" s="1">
        <v>119</v>
      </c>
      <c r="J15" s="7">
        <v>93546981.08999999</v>
      </c>
      <c r="K15" s="7">
        <v>17150134.08999999</v>
      </c>
      <c r="L15" s="7">
        <v>38537060</v>
      </c>
      <c r="M15" s="7">
        <f>+L15-21381881</f>
        <v>17155179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3">
        <f>SUM(J17:J19)</f>
        <v>20127979.820000004</v>
      </c>
      <c r="K16" s="53">
        <f>SUM(K17:K19)</f>
        <v>6760813.5</v>
      </c>
      <c r="L16" s="53">
        <f>SUM(L17:L19)</f>
        <v>15272636.930000002</v>
      </c>
      <c r="M16" s="53">
        <f>SUM(M17:M19)</f>
        <v>2280009.9299999997</v>
      </c>
    </row>
    <row r="17" spans="1:13" ht="12.75">
      <c r="A17" s="198" t="s">
        <v>62</v>
      </c>
      <c r="B17" s="199"/>
      <c r="C17" s="199"/>
      <c r="D17" s="199"/>
      <c r="E17" s="199"/>
      <c r="F17" s="199"/>
      <c r="G17" s="199"/>
      <c r="H17" s="200"/>
      <c r="I17" s="1">
        <v>121</v>
      </c>
      <c r="J17" s="7">
        <v>12912039.690000001</v>
      </c>
      <c r="K17" s="7">
        <v>4301560.7</v>
      </c>
      <c r="L17" s="7">
        <v>10006799.65</v>
      </c>
      <c r="M17" s="7">
        <v>1798988.65</v>
      </c>
    </row>
    <row r="18" spans="1:13" ht="12.75">
      <c r="A18" s="198" t="s">
        <v>63</v>
      </c>
      <c r="B18" s="199"/>
      <c r="C18" s="199"/>
      <c r="D18" s="199"/>
      <c r="E18" s="199"/>
      <c r="F18" s="199"/>
      <c r="G18" s="199"/>
      <c r="H18" s="200"/>
      <c r="I18" s="1">
        <v>122</v>
      </c>
      <c r="J18" s="7">
        <v>4456226.44</v>
      </c>
      <c r="K18" s="7">
        <v>1520074.89</v>
      </c>
      <c r="L18" s="7">
        <v>3176441.23</v>
      </c>
      <c r="M18" s="7">
        <v>176712.23</v>
      </c>
    </row>
    <row r="19" spans="1:13" ht="12.75">
      <c r="A19" s="198" t="s">
        <v>64</v>
      </c>
      <c r="B19" s="199"/>
      <c r="C19" s="199"/>
      <c r="D19" s="199"/>
      <c r="E19" s="199"/>
      <c r="F19" s="199"/>
      <c r="G19" s="199"/>
      <c r="H19" s="200"/>
      <c r="I19" s="1">
        <v>123</v>
      </c>
      <c r="J19" s="7">
        <v>2759713.69</v>
      </c>
      <c r="K19" s="7">
        <v>939177.91</v>
      </c>
      <c r="L19" s="7">
        <v>2089396.05</v>
      </c>
      <c r="M19" s="7">
        <v>304309.05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3384363.98</v>
      </c>
      <c r="K20" s="7">
        <v>1112447.39</v>
      </c>
      <c r="L20" s="7">
        <v>3420487.85</v>
      </c>
      <c r="M20" s="7">
        <v>1223158.85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/>
      <c r="K21" s="7"/>
      <c r="L21" s="7">
        <v>8789963.270000001</v>
      </c>
      <c r="M21" s="7">
        <f>+L21-6393407</f>
        <v>2396556.2700000014</v>
      </c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3"/>
      <c r="K22" s="53"/>
      <c r="L22" s="53">
        <f>SUM(L23:L24)</f>
        <v>42786.02</v>
      </c>
      <c r="M22" s="53">
        <f>SUM(M23:M24)</f>
        <v>42268.02</v>
      </c>
    </row>
    <row r="23" spans="1:13" ht="12.75">
      <c r="A23" s="198" t="s">
        <v>137</v>
      </c>
      <c r="B23" s="199"/>
      <c r="C23" s="199"/>
      <c r="D23" s="199"/>
      <c r="E23" s="199"/>
      <c r="F23" s="199"/>
      <c r="G23" s="199"/>
      <c r="H23" s="200"/>
      <c r="I23" s="1">
        <v>127</v>
      </c>
      <c r="J23" s="7"/>
      <c r="K23" s="7"/>
      <c r="L23" s="7"/>
      <c r="M23" s="7"/>
    </row>
    <row r="24" spans="1:13" ht="12.75">
      <c r="A24" s="198" t="s">
        <v>138</v>
      </c>
      <c r="B24" s="199"/>
      <c r="C24" s="199"/>
      <c r="D24" s="199"/>
      <c r="E24" s="199"/>
      <c r="F24" s="199"/>
      <c r="G24" s="199"/>
      <c r="H24" s="200"/>
      <c r="I24" s="1">
        <v>128</v>
      </c>
      <c r="J24" s="7"/>
      <c r="K24" s="7"/>
      <c r="L24" s="7">
        <v>42786.02</v>
      </c>
      <c r="M24" s="7">
        <f>+L24-518</f>
        <v>42268.02</v>
      </c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/>
      <c r="K25" s="7"/>
      <c r="L25" s="7"/>
      <c r="M25" s="7">
        <v>-5609878</v>
      </c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15601531</v>
      </c>
      <c r="K26" s="7">
        <v>8625992.219999999</v>
      </c>
      <c r="L26" s="7">
        <v>8081510</v>
      </c>
      <c r="M26" s="7">
        <f>+L26-2471632</f>
        <v>5609878</v>
      </c>
    </row>
    <row r="27" spans="1:13" ht="12.75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3">
        <f>SUM(J28:J32)</f>
        <v>6326488.51</v>
      </c>
      <c r="K27" s="53">
        <f>SUM(K28:K32)</f>
        <v>2005132.77</v>
      </c>
      <c r="L27" s="53">
        <f>SUM(L28:L32)</f>
        <v>9721624.71</v>
      </c>
      <c r="M27" s="53">
        <f>SUM(M28:M32)</f>
        <v>1967442.63</v>
      </c>
    </row>
    <row r="28" spans="1:13" ht="27" customHeight="1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/>
      <c r="K28" s="7"/>
      <c r="L28" s="7">
        <v>5155031</v>
      </c>
      <c r="M28" s="7">
        <v>0</v>
      </c>
    </row>
    <row r="29" spans="1:13" ht="29.25" customHeight="1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3816603.95</v>
      </c>
      <c r="K29" s="7">
        <v>395749.95</v>
      </c>
      <c r="L29" s="7">
        <v>3577344.39</v>
      </c>
      <c r="M29" s="7">
        <v>1966428</v>
      </c>
    </row>
    <row r="30" spans="1:13" ht="21.75" customHeight="1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/>
      <c r="K30" s="7"/>
      <c r="L30" s="7"/>
      <c r="M30" s="7"/>
    </row>
    <row r="31" spans="1:13" ht="20.25" customHeight="1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501.74</v>
      </c>
      <c r="K31" s="7"/>
      <c r="L31" s="7">
        <v>2613.63</v>
      </c>
      <c r="M31" s="7">
        <v>1014.63</v>
      </c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2509382.82</v>
      </c>
      <c r="K32" s="7">
        <v>1609382.82</v>
      </c>
      <c r="L32" s="7">
        <v>986635.69</v>
      </c>
      <c r="M32" s="7">
        <v>0</v>
      </c>
    </row>
    <row r="33" spans="1:13" ht="12.75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3">
        <f>SUM(J34:J37)</f>
        <v>44371190.68</v>
      </c>
      <c r="K33" s="53">
        <f>SUM(K34:K37)</f>
        <v>18896281.14</v>
      </c>
      <c r="L33" s="53">
        <f>SUM(L34:L37)</f>
        <v>38252567.199999996</v>
      </c>
      <c r="M33" s="53">
        <f>SUM(M34:M37)</f>
        <v>15075650.199999996</v>
      </c>
    </row>
    <row r="34" spans="1:13" ht="29.25" customHeight="1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/>
      <c r="K34" s="7"/>
      <c r="L34" s="7"/>
      <c r="M34" s="7"/>
    </row>
    <row r="35" spans="1:13" ht="27.75" customHeight="1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41709756.68</v>
      </c>
      <c r="K35" s="7">
        <v>18501144.12</v>
      </c>
      <c r="L35" s="7">
        <v>35673965.769999996</v>
      </c>
      <c r="M35" s="7">
        <f>+L35-21457851</f>
        <v>14216114.769999996</v>
      </c>
    </row>
    <row r="36" spans="1:13" ht="12.75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>
        <v>2661434</v>
      </c>
      <c r="K36" s="7">
        <v>395137.02</v>
      </c>
      <c r="L36" s="7">
        <v>2578601.43</v>
      </c>
      <c r="M36" s="7">
        <f>+L36-1719066</f>
        <v>859535.4300000002</v>
      </c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/>
      <c r="K37" s="7"/>
      <c r="L37" s="7"/>
      <c r="M37" s="7"/>
    </row>
    <row r="38" spans="1:13" ht="12.75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/>
      <c r="K38" s="7"/>
      <c r="L38" s="7"/>
      <c r="M38" s="7"/>
    </row>
    <row r="39" spans="1:13" ht="12.75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/>
      <c r="K39" s="7"/>
      <c r="L39" s="7"/>
      <c r="M39" s="7"/>
    </row>
    <row r="40" spans="1:13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/>
      <c r="K40" s="7"/>
      <c r="L40" s="7"/>
      <c r="M40" s="7"/>
    </row>
    <row r="41" spans="1:13" ht="12.75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/>
      <c r="K41" s="7"/>
      <c r="L41" s="7"/>
      <c r="M41" s="7"/>
    </row>
    <row r="42" spans="1:13" ht="12.75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3">
        <f>J7+J27+J38+J40</f>
        <v>142461676.17</v>
      </c>
      <c r="K42" s="53">
        <f>K7+K27+K38+K40</f>
        <v>31478243.28999999</v>
      </c>
      <c r="L42" s="53">
        <f>L7+L27+L38+L40</f>
        <v>100414675.28</v>
      </c>
      <c r="M42" s="53">
        <f>M7+M27+M38+M40</f>
        <v>42574257.2</v>
      </c>
    </row>
    <row r="43" spans="1:13" ht="12.75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3">
        <f>J10+J33+J39+J41</f>
        <v>203428503.56</v>
      </c>
      <c r="K43" s="53">
        <f>K10+K33+K39+K41</f>
        <v>64369586.18999999</v>
      </c>
      <c r="L43" s="53">
        <f>L10+L33+L39+L41</f>
        <v>154907196.51</v>
      </c>
      <c r="M43" s="53">
        <f>M10+M33+M39+M41</f>
        <v>64325222.51</v>
      </c>
    </row>
    <row r="44" spans="1:13" ht="12.75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3">
        <f>J42-J43</f>
        <v>-60966827.390000015</v>
      </c>
      <c r="K44" s="53">
        <f>K42-K43</f>
        <v>-32891342.9</v>
      </c>
      <c r="L44" s="53">
        <f>L42-L43</f>
        <v>-54492521.22999999</v>
      </c>
      <c r="M44" s="53">
        <f>M42-M43</f>
        <v>-21750965.309999995</v>
      </c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3">
        <f>IF(J43&gt;J42,J43-J42,0)</f>
        <v>60966827.390000015</v>
      </c>
      <c r="K46" s="53">
        <f>IF(K43&gt;K42,K43-K42,0)</f>
        <v>32891342.9</v>
      </c>
      <c r="L46" s="53">
        <f>IF(L43&gt;L42,L43-L42,0)</f>
        <v>54492521.22999999</v>
      </c>
      <c r="M46" s="53">
        <f>IF(M43&gt;M42,M43-M42,0)</f>
        <v>21750965.309999995</v>
      </c>
    </row>
    <row r="47" spans="1:13" ht="12.75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/>
      <c r="K47" s="7"/>
      <c r="L47" s="7"/>
      <c r="M47" s="7"/>
    </row>
    <row r="48" spans="1:13" ht="12.75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3">
        <f>J44-J47</f>
        <v>-60966827.390000015</v>
      </c>
      <c r="K48" s="53">
        <f>K44-K47</f>
        <v>-32891342.9</v>
      </c>
      <c r="L48" s="53">
        <f>L44-L47</f>
        <v>-54492521.22999999</v>
      </c>
      <c r="M48" s="53">
        <f>M44-M47</f>
        <v>-21750965.309999995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57" t="s">
        <v>220</v>
      </c>
      <c r="B50" s="258"/>
      <c r="C50" s="258"/>
      <c r="D50" s="258"/>
      <c r="E50" s="258"/>
      <c r="F50" s="258"/>
      <c r="G50" s="258"/>
      <c r="H50" s="259"/>
      <c r="I50" s="2">
        <v>154</v>
      </c>
      <c r="J50" s="60">
        <f>IF(J48&lt;0,-J48,0)</f>
        <v>60966827.390000015</v>
      </c>
      <c r="K50" s="60">
        <f>IF(K48&lt;0,-K48,0)</f>
        <v>32891342.9</v>
      </c>
      <c r="L50" s="60">
        <f>IF(L48&lt;0,-L48,0)</f>
        <v>54492521.22999999</v>
      </c>
      <c r="M50" s="60">
        <f>IF(M48&lt;0,-M48,0)</f>
        <v>21750965.309999995</v>
      </c>
    </row>
    <row r="51" spans="1:13" ht="12.75" customHeight="1">
      <c r="A51" s="219" t="s">
        <v>312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4"/>
      <c r="J52" s="54"/>
      <c r="K52" s="54"/>
      <c r="L52" s="54"/>
      <c r="M52" s="61"/>
    </row>
    <row r="53" spans="1:13" ht="12.75">
      <c r="A53" s="254" t="s">
        <v>234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/>
      <c r="K53" s="7"/>
      <c r="L53" s="7"/>
      <c r="M53" s="7"/>
    </row>
    <row r="54" spans="1:13" ht="12.75">
      <c r="A54" s="254" t="s">
        <v>235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3" ht="12.75" customHeight="1">
      <c r="A55" s="219" t="s">
        <v>189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1:13" ht="12.75">
      <c r="A56" s="213" t="s">
        <v>204</v>
      </c>
      <c r="B56" s="214"/>
      <c r="C56" s="214"/>
      <c r="D56" s="214"/>
      <c r="E56" s="214"/>
      <c r="F56" s="214"/>
      <c r="G56" s="214"/>
      <c r="H56" s="215"/>
      <c r="I56" s="9">
        <v>157</v>
      </c>
      <c r="J56" s="6">
        <v>-60966827</v>
      </c>
      <c r="K56" s="6">
        <v>-32891343</v>
      </c>
      <c r="L56" s="6">
        <v>-54492521</v>
      </c>
      <c r="M56" s="6">
        <v>21750964</v>
      </c>
    </row>
    <row r="57" spans="1:13" ht="12.75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3">
        <f>SUM(J58:J64)</f>
        <v>-1731789</v>
      </c>
      <c r="K57" s="53">
        <f>SUM(K58:K64)</f>
        <v>-432547</v>
      </c>
      <c r="L57" s="53">
        <f>SUM(L58:L64)</f>
        <v>-1003780</v>
      </c>
      <c r="M57" s="53">
        <f>SUM(M58:M64)</f>
        <v>-308238</v>
      </c>
    </row>
    <row r="58" spans="1:13" ht="12.75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/>
      <c r="K58" s="7"/>
      <c r="L58" s="7"/>
      <c r="M58" s="7"/>
    </row>
    <row r="59" spans="1:13" ht="24" customHeight="1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>
        <v>-884200</v>
      </c>
      <c r="K59" s="7">
        <v>-294734</v>
      </c>
      <c r="L59" s="7">
        <v>-884200</v>
      </c>
      <c r="M59" s="7">
        <f>+L59+589466</f>
        <v>-294734</v>
      </c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>
        <v>-847589</v>
      </c>
      <c r="K60" s="7">
        <v>-137813</v>
      </c>
      <c r="L60" s="7">
        <v>-119580</v>
      </c>
      <c r="M60" s="7">
        <f>+L60+106076</f>
        <v>-13504</v>
      </c>
    </row>
    <row r="61" spans="1:13" ht="12.75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 ht="12.75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ht="12.75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ht="12.75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ht="12.75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>
        <v>-176900</v>
      </c>
      <c r="K65" s="7">
        <v>-61868</v>
      </c>
      <c r="L65" s="7">
        <v>-176840</v>
      </c>
      <c r="M65" s="7">
        <f>+L65+115265</f>
        <v>-61575</v>
      </c>
    </row>
    <row r="66" spans="1:13" ht="12.75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3">
        <f>J57-J65</f>
        <v>-1554889</v>
      </c>
      <c r="K66" s="53">
        <f>K57-K65</f>
        <v>-370679</v>
      </c>
      <c r="L66" s="53">
        <f>L57-L65</f>
        <v>-826940</v>
      </c>
      <c r="M66" s="53">
        <f>+L66+580277</f>
        <v>-246663</v>
      </c>
    </row>
    <row r="67" spans="1:13" ht="12.75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0">
        <f>J56+J66</f>
        <v>-62521716</v>
      </c>
      <c r="K67" s="60">
        <f>K56+K66</f>
        <v>-33262022</v>
      </c>
      <c r="L67" s="60">
        <f>L56+L66</f>
        <v>-55319461</v>
      </c>
      <c r="M67" s="60">
        <f>M56+M66</f>
        <v>21504301</v>
      </c>
    </row>
    <row r="68" spans="1:13" ht="12.75" customHeight="1">
      <c r="A68" s="250" t="s">
        <v>313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234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/>
      <c r="K70" s="7"/>
      <c r="L70" s="7"/>
      <c r="M70" s="7"/>
    </row>
    <row r="71" spans="1:13" ht="12.75">
      <c r="A71" s="247" t="s">
        <v>235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60:H60"/>
    <mergeCell ref="A57:H57"/>
    <mergeCell ref="A61:H61"/>
    <mergeCell ref="A64:H64"/>
    <mergeCell ref="A63:H63"/>
    <mergeCell ref="A62:H62"/>
    <mergeCell ref="A58:H58"/>
    <mergeCell ref="A59:H59"/>
    <mergeCell ref="A52:H52"/>
    <mergeCell ref="A50:H50"/>
    <mergeCell ref="A53:H53"/>
    <mergeCell ref="A51:M51"/>
    <mergeCell ref="A54:H54"/>
    <mergeCell ref="A56:H56"/>
    <mergeCell ref="A55:M55"/>
    <mergeCell ref="A24:H24"/>
    <mergeCell ref="A71:H71"/>
    <mergeCell ref="A65:H65"/>
    <mergeCell ref="A66:H66"/>
    <mergeCell ref="A67:H67"/>
    <mergeCell ref="A68:M68"/>
    <mergeCell ref="A69:M69"/>
    <mergeCell ref="A70:H70"/>
    <mergeCell ref="A49:H49"/>
    <mergeCell ref="A48:H48"/>
    <mergeCell ref="A13:H13"/>
    <mergeCell ref="A9:H9"/>
    <mergeCell ref="A42:H42"/>
    <mergeCell ref="A26:H26"/>
    <mergeCell ref="A27:H27"/>
    <mergeCell ref="A19:H19"/>
    <mergeCell ref="A25:H25"/>
    <mergeCell ref="A21:H21"/>
    <mergeCell ref="A22:H22"/>
    <mergeCell ref="A20:H20"/>
    <mergeCell ref="A47:H47"/>
    <mergeCell ref="A44:H44"/>
    <mergeCell ref="A36:H36"/>
    <mergeCell ref="A37:H37"/>
    <mergeCell ref="A40:H40"/>
    <mergeCell ref="A43:H43"/>
    <mergeCell ref="A39:H39"/>
    <mergeCell ref="A46:H46"/>
    <mergeCell ref="L4:M4"/>
    <mergeCell ref="A5:H5"/>
    <mergeCell ref="A7:H7"/>
    <mergeCell ref="A4:H4"/>
    <mergeCell ref="A6:H6"/>
    <mergeCell ref="A45:H45"/>
    <mergeCell ref="A15:H15"/>
    <mergeCell ref="A14:H14"/>
    <mergeCell ref="A16:H16"/>
    <mergeCell ref="A12:H12"/>
    <mergeCell ref="A29:H29"/>
    <mergeCell ref="A28:H28"/>
    <mergeCell ref="A23:H23"/>
    <mergeCell ref="A35:H35"/>
    <mergeCell ref="A31:H31"/>
    <mergeCell ref="A1:M1"/>
    <mergeCell ref="A8:H8"/>
    <mergeCell ref="A2:M2"/>
    <mergeCell ref="A3:M3"/>
    <mergeCell ref="J4:K4"/>
    <mergeCell ref="A10:H10"/>
    <mergeCell ref="A11:H11"/>
    <mergeCell ref="A41:H41"/>
    <mergeCell ref="A38:H38"/>
    <mergeCell ref="A32:H32"/>
    <mergeCell ref="A34:H34"/>
    <mergeCell ref="A33:H33"/>
    <mergeCell ref="A18:H18"/>
    <mergeCell ref="A17:H17"/>
    <mergeCell ref="A30:H30"/>
  </mergeCells>
  <dataValidations count="3">
    <dataValidation type="whole" operator="notEqual" allowBlank="1" showInputMessage="1" showErrorMessage="1" errorTitle="Pogrešan unos" error="Mogu se unijeti samo cjelobrojne vrijednosti." sqref="J47:L47 K61:K65 J56:J67 K58 L58:L65 K66:M67 K57:M57 M65 L56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7:J46 J12:J15 L28:L32 L23:L26 K23:K25 L8:L9 J7:M7 K33:M33 K27:M27 K22:M22 J8:J9 J16:M16 L34:L41 K12:M12 J48:M50 J10:M10 L17:L21 L13:L15">
      <formula1>0</formula1>
    </dataValidation>
  </dataValidation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51" max="12" man="1"/>
  </rowBreaks>
  <ignoredErrors>
    <ignoredError sqref="J16:M16" formulaRange="1"/>
    <ignoredError sqref="J57 K57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M59" sqref="M59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1.57421875" style="52" customWidth="1"/>
    <col min="12" max="13" width="10.28125" style="52" bestFit="1" customWidth="1"/>
    <col min="14" max="14" width="14.421875" style="52" customWidth="1"/>
    <col min="15" max="15" width="9.140625" style="52" customWidth="1"/>
    <col min="16" max="16" width="10.28125" style="52" bestFit="1" customWidth="1"/>
    <col min="17" max="16384" width="9.140625" style="52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346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6" t="s">
        <v>340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3.2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319</v>
      </c>
      <c r="K4" s="66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7">
        <v>2</v>
      </c>
      <c r="J5" s="68" t="s">
        <v>283</v>
      </c>
      <c r="K5" s="68" t="s">
        <v>284</v>
      </c>
    </row>
    <row r="6" spans="1:11" ht="12.75">
      <c r="A6" s="219" t="s">
        <v>156</v>
      </c>
      <c r="B6" s="235"/>
      <c r="C6" s="235"/>
      <c r="D6" s="235"/>
      <c r="E6" s="235"/>
      <c r="F6" s="235"/>
      <c r="G6" s="235"/>
      <c r="H6" s="235"/>
      <c r="I6" s="261"/>
      <c r="J6" s="261"/>
      <c r="K6" s="262"/>
    </row>
    <row r="7" spans="1:11" ht="12.75">
      <c r="A7" s="198" t="s">
        <v>40</v>
      </c>
      <c r="B7" s="199"/>
      <c r="C7" s="199"/>
      <c r="D7" s="199"/>
      <c r="E7" s="199"/>
      <c r="F7" s="199"/>
      <c r="G7" s="199"/>
      <c r="H7" s="199"/>
      <c r="I7" s="1">
        <v>1</v>
      </c>
      <c r="J7" s="7">
        <v>-60966827</v>
      </c>
      <c r="K7" s="7">
        <v>-54492520.640000015</v>
      </c>
    </row>
    <row r="8" spans="1:11" ht="12.75">
      <c r="A8" s="198" t="s">
        <v>41</v>
      </c>
      <c r="B8" s="199"/>
      <c r="C8" s="199"/>
      <c r="D8" s="199"/>
      <c r="E8" s="199"/>
      <c r="F8" s="199"/>
      <c r="G8" s="199"/>
      <c r="H8" s="199"/>
      <c r="I8" s="1">
        <v>2</v>
      </c>
      <c r="J8" s="7">
        <v>3384363.98</v>
      </c>
      <c r="K8" s="7">
        <v>3420487.85</v>
      </c>
    </row>
    <row r="9" spans="1:11" ht="12.75">
      <c r="A9" s="198" t="s">
        <v>42</v>
      </c>
      <c r="B9" s="199"/>
      <c r="C9" s="199"/>
      <c r="D9" s="199"/>
      <c r="E9" s="199"/>
      <c r="F9" s="199"/>
      <c r="G9" s="199"/>
      <c r="H9" s="199"/>
      <c r="I9" s="1">
        <v>3</v>
      </c>
      <c r="J9" s="7"/>
      <c r="K9" s="7">
        <v>12245020.299999952</v>
      </c>
    </row>
    <row r="10" spans="1:11" ht="12.75">
      <c r="A10" s="198" t="s">
        <v>43</v>
      </c>
      <c r="B10" s="199"/>
      <c r="C10" s="199"/>
      <c r="D10" s="199"/>
      <c r="E10" s="199"/>
      <c r="F10" s="199"/>
      <c r="G10" s="199"/>
      <c r="H10" s="199"/>
      <c r="I10" s="1">
        <v>4</v>
      </c>
      <c r="J10" s="7">
        <v>23993348.14000003</v>
      </c>
      <c r="K10" s="7"/>
    </row>
    <row r="11" spans="1:11" ht="12.75">
      <c r="A11" s="198" t="s">
        <v>44</v>
      </c>
      <c r="B11" s="199"/>
      <c r="C11" s="199"/>
      <c r="D11" s="199"/>
      <c r="E11" s="199"/>
      <c r="F11" s="199"/>
      <c r="G11" s="199"/>
      <c r="H11" s="199"/>
      <c r="I11" s="1">
        <v>5</v>
      </c>
      <c r="J11" s="7">
        <v>24974175.939999998</v>
      </c>
      <c r="K11" s="7">
        <v>41581426.71000001</v>
      </c>
    </row>
    <row r="12" spans="1:11" ht="12.75">
      <c r="A12" s="198" t="s">
        <v>51</v>
      </c>
      <c r="B12" s="199"/>
      <c r="C12" s="199"/>
      <c r="D12" s="199"/>
      <c r="E12" s="199"/>
      <c r="F12" s="199"/>
      <c r="G12" s="199"/>
      <c r="H12" s="199"/>
      <c r="I12" s="1">
        <v>6</v>
      </c>
      <c r="J12" s="7">
        <v>10075647</v>
      </c>
      <c r="K12" s="7">
        <v>43765493.140000045</v>
      </c>
    </row>
    <row r="13" spans="1:11" ht="12.75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63">
        <f>SUM(J7:J12)</f>
        <v>1460708.0600000247</v>
      </c>
      <c r="K13" s="63">
        <f>SUM(K7:K12)</f>
        <v>46519907.35999999</v>
      </c>
    </row>
    <row r="14" spans="1:11" ht="12.75">
      <c r="A14" s="198" t="s">
        <v>52</v>
      </c>
      <c r="B14" s="199"/>
      <c r="C14" s="199"/>
      <c r="D14" s="199"/>
      <c r="E14" s="199"/>
      <c r="F14" s="199"/>
      <c r="G14" s="199"/>
      <c r="H14" s="199"/>
      <c r="I14" s="1">
        <v>8</v>
      </c>
      <c r="J14" s="7">
        <v>23758426</v>
      </c>
      <c r="K14" s="7"/>
    </row>
    <row r="15" spans="1:11" ht="12.75">
      <c r="A15" s="198" t="s">
        <v>53</v>
      </c>
      <c r="B15" s="199"/>
      <c r="C15" s="199"/>
      <c r="D15" s="199"/>
      <c r="E15" s="199"/>
      <c r="F15" s="199"/>
      <c r="G15" s="199"/>
      <c r="H15" s="199"/>
      <c r="I15" s="1">
        <v>9</v>
      </c>
      <c r="J15" s="5"/>
      <c r="K15" s="7">
        <v>27551885.22</v>
      </c>
    </row>
    <row r="16" spans="1:11" ht="12.75">
      <c r="A16" s="198" t="s">
        <v>54</v>
      </c>
      <c r="B16" s="199"/>
      <c r="C16" s="199"/>
      <c r="D16" s="199"/>
      <c r="E16" s="199"/>
      <c r="F16" s="199"/>
      <c r="G16" s="199"/>
      <c r="H16" s="199"/>
      <c r="I16" s="1">
        <v>10</v>
      </c>
      <c r="J16" s="5"/>
      <c r="K16" s="7"/>
    </row>
    <row r="17" spans="1:13" ht="12.75">
      <c r="A17" s="198" t="s">
        <v>55</v>
      </c>
      <c r="B17" s="199"/>
      <c r="C17" s="199"/>
      <c r="D17" s="199"/>
      <c r="E17" s="199"/>
      <c r="F17" s="199"/>
      <c r="G17" s="199"/>
      <c r="H17" s="199"/>
      <c r="I17" s="1">
        <v>11</v>
      </c>
      <c r="J17" s="5"/>
      <c r="K17" s="7"/>
      <c r="M17" s="126"/>
    </row>
    <row r="18" spans="1:11" ht="12.75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63">
        <f>SUM(J14:J17)</f>
        <v>23758426</v>
      </c>
      <c r="K18" s="63">
        <f>SUM(K14:K17)</f>
        <v>27551885.22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63">
        <f>IF(J13&gt;J18,J13-J18,0)</f>
        <v>0</v>
      </c>
      <c r="K19" s="63">
        <f>IF(K13&gt;K18,K13-K18,0)</f>
        <v>18968022.139999993</v>
      </c>
    </row>
    <row r="20" spans="1:16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63">
        <f>IF(J18&gt;J13,J18-J13,0)</f>
        <v>22297717.939999975</v>
      </c>
      <c r="K20" s="63">
        <f>IF(K18&gt;K13,K18-K13,0)</f>
        <v>0</v>
      </c>
      <c r="P20" s="126"/>
    </row>
    <row r="21" spans="1:11" ht="12.75">
      <c r="A21" s="219" t="s">
        <v>159</v>
      </c>
      <c r="B21" s="235"/>
      <c r="C21" s="235"/>
      <c r="D21" s="235"/>
      <c r="E21" s="235"/>
      <c r="F21" s="235"/>
      <c r="G21" s="235"/>
      <c r="H21" s="235"/>
      <c r="I21" s="261"/>
      <c r="J21" s="261"/>
      <c r="K21" s="262"/>
    </row>
    <row r="22" spans="1:11" ht="12.75">
      <c r="A22" s="198" t="s">
        <v>178</v>
      </c>
      <c r="B22" s="199"/>
      <c r="C22" s="199"/>
      <c r="D22" s="199"/>
      <c r="E22" s="199"/>
      <c r="F22" s="199"/>
      <c r="G22" s="199"/>
      <c r="H22" s="199"/>
      <c r="I22" s="1">
        <v>15</v>
      </c>
      <c r="J22" s="7">
        <v>3237186.66</v>
      </c>
      <c r="K22" s="7"/>
    </row>
    <row r="23" spans="1:11" ht="12.75">
      <c r="A23" s="198" t="s">
        <v>179</v>
      </c>
      <c r="B23" s="199"/>
      <c r="C23" s="199"/>
      <c r="D23" s="199"/>
      <c r="E23" s="199"/>
      <c r="F23" s="199"/>
      <c r="G23" s="199"/>
      <c r="H23" s="199"/>
      <c r="I23" s="1">
        <v>16</v>
      </c>
      <c r="J23" s="7">
        <v>19306506.259999968</v>
      </c>
      <c r="K23" s="7"/>
    </row>
    <row r="24" spans="1:11" ht="12.75">
      <c r="A24" s="198" t="s">
        <v>180</v>
      </c>
      <c r="B24" s="199"/>
      <c r="C24" s="199"/>
      <c r="D24" s="199"/>
      <c r="E24" s="199"/>
      <c r="F24" s="199"/>
      <c r="G24" s="199"/>
      <c r="H24" s="199"/>
      <c r="I24" s="1">
        <v>17</v>
      </c>
      <c r="J24" s="7"/>
      <c r="K24" s="7"/>
    </row>
    <row r="25" spans="1:11" ht="12.75">
      <c r="A25" s="198" t="s">
        <v>181</v>
      </c>
      <c r="B25" s="199"/>
      <c r="C25" s="199"/>
      <c r="D25" s="199"/>
      <c r="E25" s="199"/>
      <c r="F25" s="199"/>
      <c r="G25" s="199"/>
      <c r="H25" s="199"/>
      <c r="I25" s="1">
        <v>18</v>
      </c>
      <c r="J25" s="7"/>
      <c r="K25" s="7"/>
    </row>
    <row r="26" spans="1:11" ht="12.75">
      <c r="A26" s="198" t="s">
        <v>182</v>
      </c>
      <c r="B26" s="199"/>
      <c r="C26" s="199"/>
      <c r="D26" s="199"/>
      <c r="E26" s="199"/>
      <c r="F26" s="199"/>
      <c r="G26" s="199"/>
      <c r="H26" s="199"/>
      <c r="I26" s="1">
        <v>19</v>
      </c>
      <c r="J26" s="7">
        <v>6548594.129999995</v>
      </c>
      <c r="K26" s="7">
        <v>3013862.64</v>
      </c>
    </row>
    <row r="27" spans="1:11" ht="12.75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63">
        <f>SUM(J22:J26)</f>
        <v>29092287.049999963</v>
      </c>
      <c r="K27" s="63">
        <f>SUM(K22:K26)</f>
        <v>3013862.64</v>
      </c>
    </row>
    <row r="28" spans="1:11" ht="12.75">
      <c r="A28" s="198" t="s">
        <v>115</v>
      </c>
      <c r="B28" s="199"/>
      <c r="C28" s="199"/>
      <c r="D28" s="199"/>
      <c r="E28" s="199"/>
      <c r="F28" s="199"/>
      <c r="G28" s="199"/>
      <c r="H28" s="199"/>
      <c r="I28" s="1">
        <v>21</v>
      </c>
      <c r="J28" s="7">
        <v>67750</v>
      </c>
      <c r="K28" s="7">
        <v>5909357.949999994</v>
      </c>
    </row>
    <row r="29" spans="1:11" ht="12.75">
      <c r="A29" s="198" t="s">
        <v>116</v>
      </c>
      <c r="B29" s="199"/>
      <c r="C29" s="199"/>
      <c r="D29" s="199"/>
      <c r="E29" s="199"/>
      <c r="F29" s="199"/>
      <c r="G29" s="199"/>
      <c r="H29" s="199"/>
      <c r="I29" s="1">
        <v>22</v>
      </c>
      <c r="J29" s="5"/>
      <c r="K29" s="7"/>
    </row>
    <row r="30" spans="1:11" ht="12.75">
      <c r="A30" s="198" t="s">
        <v>16</v>
      </c>
      <c r="B30" s="199"/>
      <c r="C30" s="199"/>
      <c r="D30" s="199"/>
      <c r="E30" s="199"/>
      <c r="F30" s="199"/>
      <c r="G30" s="199"/>
      <c r="H30" s="199"/>
      <c r="I30" s="1">
        <v>23</v>
      </c>
      <c r="J30" s="5"/>
      <c r="K30" s="7">
        <v>1946572.1</v>
      </c>
    </row>
    <row r="31" spans="1:13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63">
        <f>SUM(J28:J30)</f>
        <v>67750</v>
      </c>
      <c r="K31" s="63">
        <f>SUM(K28:K30)</f>
        <v>7855930.049999993</v>
      </c>
      <c r="M31" s="126"/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3">
        <f>IF(J27&gt;J31,J27-J31,0)</f>
        <v>29024537.049999963</v>
      </c>
      <c r="K32" s="63">
        <f>IF(K27&gt;K31,K27-K31,0)</f>
        <v>0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63">
        <f>IF(J31&gt;J27,J31-J27,0)</f>
        <v>0</v>
      </c>
      <c r="K33" s="63">
        <f>IF(K31&gt;K27,K31-K27,0)</f>
        <v>4842067.409999993</v>
      </c>
    </row>
    <row r="34" spans="1:11" ht="12.75">
      <c r="A34" s="219" t="s">
        <v>160</v>
      </c>
      <c r="B34" s="235"/>
      <c r="C34" s="235"/>
      <c r="D34" s="235"/>
      <c r="E34" s="235"/>
      <c r="F34" s="235"/>
      <c r="G34" s="235"/>
      <c r="H34" s="235"/>
      <c r="I34" s="261"/>
      <c r="J34" s="261"/>
      <c r="K34" s="262"/>
    </row>
    <row r="35" spans="1:11" ht="12.75">
      <c r="A35" s="198" t="s">
        <v>174</v>
      </c>
      <c r="B35" s="199"/>
      <c r="C35" s="199"/>
      <c r="D35" s="199"/>
      <c r="E35" s="199"/>
      <c r="F35" s="199"/>
      <c r="G35" s="199"/>
      <c r="H35" s="199"/>
      <c r="I35" s="1">
        <v>27</v>
      </c>
      <c r="J35" s="5"/>
      <c r="K35" s="7"/>
    </row>
    <row r="36" spans="1:11" ht="12.75">
      <c r="A36" s="198" t="s">
        <v>29</v>
      </c>
      <c r="B36" s="199"/>
      <c r="C36" s="199"/>
      <c r="D36" s="199"/>
      <c r="E36" s="199"/>
      <c r="F36" s="199"/>
      <c r="G36" s="199"/>
      <c r="H36" s="199"/>
      <c r="I36" s="1">
        <v>28</v>
      </c>
      <c r="J36" s="5"/>
      <c r="K36" s="7">
        <v>9023933.34</v>
      </c>
    </row>
    <row r="37" spans="1:11" ht="12.75">
      <c r="A37" s="198" t="s">
        <v>30</v>
      </c>
      <c r="B37" s="199"/>
      <c r="C37" s="199"/>
      <c r="D37" s="199"/>
      <c r="E37" s="199"/>
      <c r="F37" s="199"/>
      <c r="G37" s="199"/>
      <c r="H37" s="199"/>
      <c r="I37" s="1">
        <v>29</v>
      </c>
      <c r="J37" s="5"/>
      <c r="K37" s="7"/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63">
        <f>SUM(J35:J37)</f>
        <v>0</v>
      </c>
      <c r="K38" s="63">
        <f>SUM(K35:K37)</f>
        <v>9023933.34</v>
      </c>
    </row>
    <row r="39" spans="1:11" ht="12.75">
      <c r="A39" s="198" t="s">
        <v>31</v>
      </c>
      <c r="B39" s="199"/>
      <c r="C39" s="199"/>
      <c r="D39" s="199"/>
      <c r="E39" s="199"/>
      <c r="F39" s="199"/>
      <c r="G39" s="199"/>
      <c r="H39" s="199"/>
      <c r="I39" s="1">
        <v>31</v>
      </c>
      <c r="J39" s="7">
        <v>12216348</v>
      </c>
      <c r="K39" s="7">
        <v>24428514</v>
      </c>
    </row>
    <row r="40" spans="1:11" ht="12.75">
      <c r="A40" s="198" t="s">
        <v>32</v>
      </c>
      <c r="B40" s="199"/>
      <c r="C40" s="199"/>
      <c r="D40" s="199"/>
      <c r="E40" s="199"/>
      <c r="F40" s="199"/>
      <c r="G40" s="199"/>
      <c r="H40" s="199"/>
      <c r="I40" s="1">
        <v>32</v>
      </c>
      <c r="J40" s="5"/>
      <c r="K40" s="7"/>
    </row>
    <row r="41" spans="1:11" ht="12.75">
      <c r="A41" s="198" t="s">
        <v>33</v>
      </c>
      <c r="B41" s="199"/>
      <c r="C41" s="199"/>
      <c r="D41" s="199"/>
      <c r="E41" s="199"/>
      <c r="F41" s="199"/>
      <c r="G41" s="199"/>
      <c r="H41" s="199"/>
      <c r="I41" s="1">
        <v>33</v>
      </c>
      <c r="J41" s="5"/>
      <c r="K41" s="7"/>
    </row>
    <row r="42" spans="1:11" ht="12.75">
      <c r="A42" s="198" t="s">
        <v>34</v>
      </c>
      <c r="B42" s="199"/>
      <c r="C42" s="199"/>
      <c r="D42" s="199"/>
      <c r="E42" s="199"/>
      <c r="F42" s="199"/>
      <c r="G42" s="199"/>
      <c r="H42" s="199"/>
      <c r="I42" s="1">
        <v>34</v>
      </c>
      <c r="J42" s="5"/>
      <c r="K42" s="7"/>
    </row>
    <row r="43" spans="1:11" ht="12.75">
      <c r="A43" s="198" t="s">
        <v>35</v>
      </c>
      <c r="B43" s="199"/>
      <c r="C43" s="199"/>
      <c r="D43" s="199"/>
      <c r="E43" s="199"/>
      <c r="F43" s="199"/>
      <c r="G43" s="199"/>
      <c r="H43" s="199"/>
      <c r="I43" s="1">
        <v>35</v>
      </c>
      <c r="J43" s="5"/>
      <c r="K43" s="7"/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53">
        <f>SUM(J39:J43)</f>
        <v>12216348</v>
      </c>
      <c r="K44" s="53">
        <f>SUM(K39:K43)</f>
        <v>24428514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63">
        <f>IF(J44&gt;J38,J44-J38,0)</f>
        <v>12216348</v>
      </c>
      <c r="K46" s="53">
        <f>IF(K44&gt;K38,K44-K38,0)</f>
        <v>15404580.66</v>
      </c>
    </row>
    <row r="47" spans="1:11" ht="12.75">
      <c r="A47" s="198" t="s">
        <v>70</v>
      </c>
      <c r="B47" s="199"/>
      <c r="C47" s="199"/>
      <c r="D47" s="199"/>
      <c r="E47" s="199"/>
      <c r="F47" s="199"/>
      <c r="G47" s="199"/>
      <c r="H47" s="199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198" t="s">
        <v>71</v>
      </c>
      <c r="B48" s="199"/>
      <c r="C48" s="199"/>
      <c r="D48" s="199"/>
      <c r="E48" s="199"/>
      <c r="F48" s="199"/>
      <c r="G48" s="199"/>
      <c r="H48" s="199"/>
      <c r="I48" s="1">
        <v>40</v>
      </c>
      <c r="J48" s="63">
        <f>IF(J20-J19+J33-J32+J46-J45&gt;0,J20-J19+J33-J32+J46-J45,0)</f>
        <v>5489528.890000012</v>
      </c>
      <c r="K48" s="53">
        <f>IF(K20-K19+K33-K32+K46-K45&gt;0,K20-K19+K33-K32+K46-K45,0)</f>
        <v>1278625.9299999997</v>
      </c>
    </row>
    <row r="49" spans="1:11" ht="12.75">
      <c r="A49" s="198" t="s">
        <v>161</v>
      </c>
      <c r="B49" s="199"/>
      <c r="C49" s="199"/>
      <c r="D49" s="199"/>
      <c r="E49" s="199"/>
      <c r="F49" s="199"/>
      <c r="G49" s="199"/>
      <c r="H49" s="199"/>
      <c r="I49" s="1">
        <v>41</v>
      </c>
      <c r="J49" s="7">
        <v>11365841</v>
      </c>
      <c r="K49" s="7">
        <v>3468990</v>
      </c>
    </row>
    <row r="50" spans="1:14" ht="12.75">
      <c r="A50" s="198" t="s">
        <v>175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>
        <f>J45+J32+J19</f>
        <v>29024537.049999963</v>
      </c>
      <c r="K50" s="5">
        <f>K45+K32+K19</f>
        <v>18968022.139999993</v>
      </c>
      <c r="N50" s="126"/>
    </row>
    <row r="51" spans="1:11" ht="12.75">
      <c r="A51" s="198" t="s">
        <v>176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>
        <f>J20+J33+J46</f>
        <v>34514065.939999975</v>
      </c>
      <c r="K51" s="5">
        <f>K20+K33+K46</f>
        <v>20246648.069999993</v>
      </c>
    </row>
    <row r="52" spans="1:13" ht="12.75">
      <c r="A52" s="240" t="s">
        <v>177</v>
      </c>
      <c r="B52" s="241"/>
      <c r="C52" s="241"/>
      <c r="D52" s="241"/>
      <c r="E52" s="241"/>
      <c r="F52" s="241"/>
      <c r="G52" s="241"/>
      <c r="H52" s="241"/>
      <c r="I52" s="4">
        <v>44</v>
      </c>
      <c r="J52" s="64">
        <f>J49+J50-J51</f>
        <v>5876312.109999992</v>
      </c>
      <c r="K52" s="60">
        <f>K49+K50-K51</f>
        <v>2190364.0700000003</v>
      </c>
      <c r="M52" s="126"/>
    </row>
    <row r="54" ht="12.75">
      <c r="N54" s="126"/>
    </row>
    <row r="55" ht="12.75">
      <c r="N55" s="126"/>
    </row>
    <row r="56" spans="11:14" ht="12.75">
      <c r="K56" s="126"/>
      <c r="N56" s="126"/>
    </row>
    <row r="57" spans="10:14" ht="12.75">
      <c r="J57" s="126"/>
      <c r="K57" s="126"/>
      <c r="N57" s="126"/>
    </row>
    <row r="58" ht="12.75">
      <c r="J58" s="126"/>
    </row>
    <row r="59" spans="11:12" ht="12.75">
      <c r="K59" s="126"/>
      <c r="L59" s="126"/>
    </row>
    <row r="61" spans="10:11" ht="12.75">
      <c r="J61" s="126"/>
      <c r="K61" s="126"/>
    </row>
  </sheetData>
  <sheetProtection/>
  <mergeCells count="52"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27:H27"/>
    <mergeCell ref="A31:H31"/>
    <mergeCell ref="A28:H28"/>
    <mergeCell ref="A29:H29"/>
    <mergeCell ref="A30:H30"/>
    <mergeCell ref="A34:K34"/>
    <mergeCell ref="A22:H22"/>
    <mergeCell ref="A16:H16"/>
    <mergeCell ref="A18:H18"/>
    <mergeCell ref="A21:K21"/>
    <mergeCell ref="A25:H25"/>
    <mergeCell ref="A26:H26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</mergeCells>
  <dataValidations count="2">
    <dataValidation type="whole" operator="notEqual" allowBlank="1" showInputMessage="1" showErrorMessage="1" errorTitle="Pogrešan unos" error="Mogu se unijeti samo cjelobrojne vrijednosti." sqref="J22:K26 J28:K30 J35:K37 J39:K43 J14:K17 J49:K51 J7:J12 K7 K9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31:K33 J27:K27 K8 J44:K48 J38:K38 J13:K1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ignoredErrors>
    <ignoredError sqref="J50: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319</v>
      </c>
      <c r="K4" s="66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1">
        <v>2</v>
      </c>
      <c r="J5" s="72" t="s">
        <v>283</v>
      </c>
      <c r="K5" s="72" t="s">
        <v>284</v>
      </c>
    </row>
    <row r="6" spans="1:11" ht="12.75">
      <c r="A6" s="219" t="s">
        <v>156</v>
      </c>
      <c r="B6" s="235"/>
      <c r="C6" s="235"/>
      <c r="D6" s="235"/>
      <c r="E6" s="235"/>
      <c r="F6" s="235"/>
      <c r="G6" s="235"/>
      <c r="H6" s="235"/>
      <c r="I6" s="261"/>
      <c r="J6" s="261"/>
      <c r="K6" s="262"/>
    </row>
    <row r="7" spans="1:11" ht="12.75">
      <c r="A7" s="198" t="s">
        <v>199</v>
      </c>
      <c r="B7" s="199"/>
      <c r="C7" s="199"/>
      <c r="D7" s="199"/>
      <c r="E7" s="199"/>
      <c r="F7" s="199"/>
      <c r="G7" s="199"/>
      <c r="H7" s="199"/>
      <c r="I7" s="1">
        <v>1</v>
      </c>
      <c r="J7" s="5"/>
      <c r="K7" s="7"/>
    </row>
    <row r="8" spans="1:11" ht="12.75">
      <c r="A8" s="198" t="s">
        <v>119</v>
      </c>
      <c r="B8" s="199"/>
      <c r="C8" s="199"/>
      <c r="D8" s="199"/>
      <c r="E8" s="199"/>
      <c r="F8" s="199"/>
      <c r="G8" s="199"/>
      <c r="H8" s="199"/>
      <c r="I8" s="1">
        <v>2</v>
      </c>
      <c r="J8" s="5"/>
      <c r="K8" s="7"/>
    </row>
    <row r="9" spans="1:11" ht="12.75">
      <c r="A9" s="198" t="s">
        <v>120</v>
      </c>
      <c r="B9" s="199"/>
      <c r="C9" s="199"/>
      <c r="D9" s="199"/>
      <c r="E9" s="199"/>
      <c r="F9" s="199"/>
      <c r="G9" s="199"/>
      <c r="H9" s="199"/>
      <c r="I9" s="1">
        <v>3</v>
      </c>
      <c r="J9" s="5"/>
      <c r="K9" s="7"/>
    </row>
    <row r="10" spans="1:11" ht="12.75">
      <c r="A10" s="198" t="s">
        <v>121</v>
      </c>
      <c r="B10" s="199"/>
      <c r="C10" s="199"/>
      <c r="D10" s="199"/>
      <c r="E10" s="199"/>
      <c r="F10" s="199"/>
      <c r="G10" s="199"/>
      <c r="H10" s="199"/>
      <c r="I10" s="1">
        <v>4</v>
      </c>
      <c r="J10" s="5"/>
      <c r="K10" s="7"/>
    </row>
    <row r="11" spans="1:11" ht="12.75">
      <c r="A11" s="198" t="s">
        <v>122</v>
      </c>
      <c r="B11" s="199"/>
      <c r="C11" s="199"/>
      <c r="D11" s="199"/>
      <c r="E11" s="199"/>
      <c r="F11" s="199"/>
      <c r="G11" s="199"/>
      <c r="H11" s="199"/>
      <c r="I11" s="1">
        <v>5</v>
      </c>
      <c r="J11" s="5"/>
      <c r="K11" s="7"/>
    </row>
    <row r="12" spans="1:11" ht="12.75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198" t="s">
        <v>123</v>
      </c>
      <c r="B13" s="199"/>
      <c r="C13" s="199"/>
      <c r="D13" s="199"/>
      <c r="E13" s="199"/>
      <c r="F13" s="199"/>
      <c r="G13" s="199"/>
      <c r="H13" s="199"/>
      <c r="I13" s="1">
        <v>7</v>
      </c>
      <c r="J13" s="5"/>
      <c r="K13" s="7"/>
    </row>
    <row r="14" spans="1:11" ht="12.75">
      <c r="A14" s="198" t="s">
        <v>124</v>
      </c>
      <c r="B14" s="199"/>
      <c r="C14" s="199"/>
      <c r="D14" s="199"/>
      <c r="E14" s="199"/>
      <c r="F14" s="199"/>
      <c r="G14" s="199"/>
      <c r="H14" s="199"/>
      <c r="I14" s="1">
        <v>8</v>
      </c>
      <c r="J14" s="5"/>
      <c r="K14" s="7"/>
    </row>
    <row r="15" spans="1:11" ht="12.75">
      <c r="A15" s="198" t="s">
        <v>125</v>
      </c>
      <c r="B15" s="199"/>
      <c r="C15" s="199"/>
      <c r="D15" s="199"/>
      <c r="E15" s="199"/>
      <c r="F15" s="199"/>
      <c r="G15" s="199"/>
      <c r="H15" s="199"/>
      <c r="I15" s="1">
        <v>9</v>
      </c>
      <c r="J15" s="5"/>
      <c r="K15" s="7"/>
    </row>
    <row r="16" spans="1:11" ht="12.75">
      <c r="A16" s="198" t="s">
        <v>126</v>
      </c>
      <c r="B16" s="199"/>
      <c r="C16" s="199"/>
      <c r="D16" s="199"/>
      <c r="E16" s="199"/>
      <c r="F16" s="199"/>
      <c r="G16" s="199"/>
      <c r="H16" s="199"/>
      <c r="I16" s="1">
        <v>10</v>
      </c>
      <c r="J16" s="5"/>
      <c r="K16" s="7"/>
    </row>
    <row r="17" spans="1:11" ht="12.75">
      <c r="A17" s="198" t="s">
        <v>127</v>
      </c>
      <c r="B17" s="199"/>
      <c r="C17" s="199"/>
      <c r="D17" s="199"/>
      <c r="E17" s="199"/>
      <c r="F17" s="199"/>
      <c r="G17" s="199"/>
      <c r="H17" s="199"/>
      <c r="I17" s="1">
        <v>11</v>
      </c>
      <c r="J17" s="5"/>
      <c r="K17" s="7"/>
    </row>
    <row r="18" spans="1:11" ht="12.75">
      <c r="A18" s="198" t="s">
        <v>128</v>
      </c>
      <c r="B18" s="199"/>
      <c r="C18" s="199"/>
      <c r="D18" s="199"/>
      <c r="E18" s="199"/>
      <c r="F18" s="199"/>
      <c r="G18" s="199"/>
      <c r="H18" s="199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6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2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9" t="s">
        <v>159</v>
      </c>
      <c r="B22" s="235"/>
      <c r="C22" s="235"/>
      <c r="D22" s="235"/>
      <c r="E22" s="235"/>
      <c r="F22" s="235"/>
      <c r="G22" s="235"/>
      <c r="H22" s="235"/>
      <c r="I22" s="261"/>
      <c r="J22" s="261"/>
      <c r="K22" s="262"/>
    </row>
    <row r="23" spans="1:11" ht="12.75">
      <c r="A23" s="198" t="s">
        <v>165</v>
      </c>
      <c r="B23" s="199"/>
      <c r="C23" s="199"/>
      <c r="D23" s="199"/>
      <c r="E23" s="199"/>
      <c r="F23" s="199"/>
      <c r="G23" s="199"/>
      <c r="H23" s="199"/>
      <c r="I23" s="1">
        <v>16</v>
      </c>
      <c r="J23" s="5"/>
      <c r="K23" s="7"/>
    </row>
    <row r="24" spans="1:11" ht="12.75">
      <c r="A24" s="198" t="s">
        <v>166</v>
      </c>
      <c r="B24" s="199"/>
      <c r="C24" s="199"/>
      <c r="D24" s="199"/>
      <c r="E24" s="199"/>
      <c r="F24" s="199"/>
      <c r="G24" s="199"/>
      <c r="H24" s="199"/>
      <c r="I24" s="1">
        <v>17</v>
      </c>
      <c r="J24" s="5"/>
      <c r="K24" s="7"/>
    </row>
    <row r="25" spans="1:11" ht="12.75">
      <c r="A25" s="198" t="s">
        <v>321</v>
      </c>
      <c r="B25" s="199"/>
      <c r="C25" s="199"/>
      <c r="D25" s="199"/>
      <c r="E25" s="199"/>
      <c r="F25" s="199"/>
      <c r="G25" s="199"/>
      <c r="H25" s="199"/>
      <c r="I25" s="1">
        <v>18</v>
      </c>
      <c r="J25" s="5"/>
      <c r="K25" s="7"/>
    </row>
    <row r="26" spans="1:11" ht="12.75">
      <c r="A26" s="198" t="s">
        <v>322</v>
      </c>
      <c r="B26" s="199"/>
      <c r="C26" s="199"/>
      <c r="D26" s="199"/>
      <c r="E26" s="199"/>
      <c r="F26" s="199"/>
      <c r="G26" s="199"/>
      <c r="H26" s="199"/>
      <c r="I26" s="1">
        <v>19</v>
      </c>
      <c r="J26" s="5"/>
      <c r="K26" s="7"/>
    </row>
    <row r="27" spans="1:11" ht="12.75">
      <c r="A27" s="198" t="s">
        <v>167</v>
      </c>
      <c r="B27" s="199"/>
      <c r="C27" s="199"/>
      <c r="D27" s="199"/>
      <c r="E27" s="199"/>
      <c r="F27" s="199"/>
      <c r="G27" s="199"/>
      <c r="H27" s="199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198" t="s">
        <v>2</v>
      </c>
      <c r="B29" s="199"/>
      <c r="C29" s="199"/>
      <c r="D29" s="199"/>
      <c r="E29" s="199"/>
      <c r="F29" s="199"/>
      <c r="G29" s="199"/>
      <c r="H29" s="199"/>
      <c r="I29" s="1">
        <v>22</v>
      </c>
      <c r="J29" s="5"/>
      <c r="K29" s="7"/>
    </row>
    <row r="30" spans="1:11" ht="12.75">
      <c r="A30" s="198" t="s">
        <v>3</v>
      </c>
      <c r="B30" s="199"/>
      <c r="C30" s="199"/>
      <c r="D30" s="199"/>
      <c r="E30" s="199"/>
      <c r="F30" s="199"/>
      <c r="G30" s="199"/>
      <c r="H30" s="199"/>
      <c r="I30" s="1">
        <v>23</v>
      </c>
      <c r="J30" s="5"/>
      <c r="K30" s="7"/>
    </row>
    <row r="31" spans="1:11" ht="12.75">
      <c r="A31" s="198" t="s">
        <v>4</v>
      </c>
      <c r="B31" s="199"/>
      <c r="C31" s="199"/>
      <c r="D31" s="199"/>
      <c r="E31" s="199"/>
      <c r="F31" s="199"/>
      <c r="G31" s="199"/>
      <c r="H31" s="199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9" t="s">
        <v>160</v>
      </c>
      <c r="B35" s="235"/>
      <c r="C35" s="235"/>
      <c r="D35" s="235"/>
      <c r="E35" s="235"/>
      <c r="F35" s="235"/>
      <c r="G35" s="235"/>
      <c r="H35" s="235"/>
      <c r="I35" s="261">
        <v>0</v>
      </c>
      <c r="J35" s="261"/>
      <c r="K35" s="262"/>
    </row>
    <row r="36" spans="1:11" ht="12.75">
      <c r="A36" s="198" t="s">
        <v>174</v>
      </c>
      <c r="B36" s="199"/>
      <c r="C36" s="199"/>
      <c r="D36" s="199"/>
      <c r="E36" s="199"/>
      <c r="F36" s="199"/>
      <c r="G36" s="199"/>
      <c r="H36" s="199"/>
      <c r="I36" s="1">
        <v>28</v>
      </c>
      <c r="J36" s="5"/>
      <c r="K36" s="7"/>
    </row>
    <row r="37" spans="1:11" ht="12.75">
      <c r="A37" s="198" t="s">
        <v>29</v>
      </c>
      <c r="B37" s="199"/>
      <c r="C37" s="199"/>
      <c r="D37" s="199"/>
      <c r="E37" s="199"/>
      <c r="F37" s="199"/>
      <c r="G37" s="199"/>
      <c r="H37" s="199"/>
      <c r="I37" s="1">
        <v>29</v>
      </c>
      <c r="J37" s="5"/>
      <c r="K37" s="7"/>
    </row>
    <row r="38" spans="1:11" ht="12.75">
      <c r="A38" s="198" t="s">
        <v>30</v>
      </c>
      <c r="B38" s="199"/>
      <c r="C38" s="199"/>
      <c r="D38" s="199"/>
      <c r="E38" s="199"/>
      <c r="F38" s="199"/>
      <c r="G38" s="199"/>
      <c r="H38" s="199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198" t="s">
        <v>31</v>
      </c>
      <c r="B40" s="199"/>
      <c r="C40" s="199"/>
      <c r="D40" s="199"/>
      <c r="E40" s="199"/>
      <c r="F40" s="199"/>
      <c r="G40" s="199"/>
      <c r="H40" s="199"/>
      <c r="I40" s="1">
        <v>32</v>
      </c>
      <c r="J40" s="5"/>
      <c r="K40" s="7"/>
    </row>
    <row r="41" spans="1:11" ht="12.75">
      <c r="A41" s="198" t="s">
        <v>32</v>
      </c>
      <c r="B41" s="199"/>
      <c r="C41" s="199"/>
      <c r="D41" s="199"/>
      <c r="E41" s="199"/>
      <c r="F41" s="199"/>
      <c r="G41" s="199"/>
      <c r="H41" s="199"/>
      <c r="I41" s="1">
        <v>33</v>
      </c>
      <c r="J41" s="5"/>
      <c r="K41" s="7"/>
    </row>
    <row r="42" spans="1:11" ht="12.75">
      <c r="A42" s="198" t="s">
        <v>33</v>
      </c>
      <c r="B42" s="199"/>
      <c r="C42" s="199"/>
      <c r="D42" s="199"/>
      <c r="E42" s="199"/>
      <c r="F42" s="199"/>
      <c r="G42" s="199"/>
      <c r="H42" s="199"/>
      <c r="I42" s="1">
        <v>34</v>
      </c>
      <c r="J42" s="5"/>
      <c r="K42" s="7"/>
    </row>
    <row r="43" spans="1:11" ht="12.75">
      <c r="A43" s="198" t="s">
        <v>34</v>
      </c>
      <c r="B43" s="199"/>
      <c r="C43" s="199"/>
      <c r="D43" s="199"/>
      <c r="E43" s="199"/>
      <c r="F43" s="199"/>
      <c r="G43" s="199"/>
      <c r="H43" s="199"/>
      <c r="I43" s="1">
        <v>35</v>
      </c>
      <c r="J43" s="5"/>
      <c r="K43" s="7"/>
    </row>
    <row r="44" spans="1:11" ht="12.75">
      <c r="A44" s="198" t="s">
        <v>35</v>
      </c>
      <c r="B44" s="199"/>
      <c r="C44" s="199"/>
      <c r="D44" s="199"/>
      <c r="E44" s="199"/>
      <c r="F44" s="199"/>
      <c r="G44" s="199"/>
      <c r="H44" s="199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47:H47"/>
    <mergeCell ref="A53:H53"/>
    <mergeCell ref="A48:H48"/>
    <mergeCell ref="A49:H49"/>
    <mergeCell ref="A50:H50"/>
    <mergeCell ref="A51:H51"/>
    <mergeCell ref="A52:H52"/>
    <mergeCell ref="A43:H43"/>
    <mergeCell ref="A46:H46"/>
    <mergeCell ref="A45:H45"/>
    <mergeCell ref="A33:H33"/>
    <mergeCell ref="A41:H41"/>
    <mergeCell ref="A40:H40"/>
    <mergeCell ref="A29:H29"/>
    <mergeCell ref="A31:H31"/>
    <mergeCell ref="A44:H44"/>
    <mergeCell ref="A42:H42"/>
    <mergeCell ref="A35:K35"/>
    <mergeCell ref="A38:H38"/>
    <mergeCell ref="A39:H39"/>
    <mergeCell ref="A34:H34"/>
    <mergeCell ref="A37:H37"/>
    <mergeCell ref="A36:H36"/>
    <mergeCell ref="A16:H16"/>
    <mergeCell ref="A18:H18"/>
    <mergeCell ref="A21:H21"/>
    <mergeCell ref="A32:H32"/>
    <mergeCell ref="A24:H24"/>
    <mergeCell ref="A30:H30"/>
    <mergeCell ref="A25:H25"/>
    <mergeCell ref="A26:H26"/>
    <mergeCell ref="A27:H27"/>
    <mergeCell ref="A19:H19"/>
    <mergeCell ref="A11:H11"/>
    <mergeCell ref="A12:H12"/>
    <mergeCell ref="A20:H20"/>
    <mergeCell ref="A28:H28"/>
    <mergeCell ref="A23:H23"/>
    <mergeCell ref="A13:H13"/>
    <mergeCell ref="A22:K22"/>
    <mergeCell ref="A14:H14"/>
    <mergeCell ref="A15:H15"/>
    <mergeCell ref="A17:H17"/>
    <mergeCell ref="A1:K1"/>
    <mergeCell ref="A2:K2"/>
    <mergeCell ref="A4:H4"/>
    <mergeCell ref="A10:H10"/>
    <mergeCell ref="A9:H9"/>
    <mergeCell ref="A3:K3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M32" sqref="M32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0.421875" style="75" customWidth="1"/>
    <col min="11" max="12" width="9.140625" style="75" customWidth="1"/>
    <col min="13" max="13" width="14.57421875" style="75" customWidth="1"/>
    <col min="14" max="16384" width="9.140625" style="75" customWidth="1"/>
  </cols>
  <sheetData>
    <row r="1" spans="1:12" ht="12.75">
      <c r="A1" s="276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74"/>
    </row>
    <row r="2" spans="1:12" ht="15.75">
      <c r="A2" s="42"/>
      <c r="B2" s="73"/>
      <c r="C2" s="282" t="s">
        <v>282</v>
      </c>
      <c r="D2" s="282"/>
      <c r="E2" s="76">
        <v>40909</v>
      </c>
      <c r="F2" s="43" t="s">
        <v>250</v>
      </c>
      <c r="G2" s="283">
        <v>41182</v>
      </c>
      <c r="H2" s="284"/>
      <c r="I2" s="73"/>
      <c r="J2" s="73"/>
      <c r="K2" s="73"/>
      <c r="L2" s="77"/>
    </row>
    <row r="3" spans="1:11" ht="23.25">
      <c r="A3" s="285" t="s">
        <v>59</v>
      </c>
      <c r="B3" s="285"/>
      <c r="C3" s="285"/>
      <c r="D3" s="285"/>
      <c r="E3" s="285"/>
      <c r="F3" s="285"/>
      <c r="G3" s="285"/>
      <c r="H3" s="285"/>
      <c r="I3" s="80" t="s">
        <v>305</v>
      </c>
      <c r="J3" s="81" t="s">
        <v>150</v>
      </c>
      <c r="K3" s="81" t="s">
        <v>151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83">
        <v>2</v>
      </c>
      <c r="J4" s="82" t="s">
        <v>283</v>
      </c>
      <c r="K4" s="82" t="s">
        <v>284</v>
      </c>
    </row>
    <row r="5" spans="1:11" ht="12.75">
      <c r="A5" s="278" t="s">
        <v>285</v>
      </c>
      <c r="B5" s="279"/>
      <c r="C5" s="279"/>
      <c r="D5" s="279"/>
      <c r="E5" s="279"/>
      <c r="F5" s="279"/>
      <c r="G5" s="279"/>
      <c r="H5" s="279"/>
      <c r="I5" s="44">
        <v>1</v>
      </c>
      <c r="J5" s="132">
        <v>270904000</v>
      </c>
      <c r="K5" s="45">
        <v>270904000</v>
      </c>
    </row>
    <row r="6" spans="1:11" ht="12.75">
      <c r="A6" s="278" t="s">
        <v>286</v>
      </c>
      <c r="B6" s="279"/>
      <c r="C6" s="279"/>
      <c r="D6" s="279"/>
      <c r="E6" s="279"/>
      <c r="F6" s="279"/>
      <c r="G6" s="279"/>
      <c r="H6" s="279"/>
      <c r="I6" s="44">
        <v>2</v>
      </c>
      <c r="J6" s="133">
        <v>160634352</v>
      </c>
      <c r="K6" s="46">
        <v>85140629</v>
      </c>
    </row>
    <row r="7" spans="1:11" ht="12.75">
      <c r="A7" s="278" t="s">
        <v>287</v>
      </c>
      <c r="B7" s="279"/>
      <c r="C7" s="279"/>
      <c r="D7" s="279"/>
      <c r="E7" s="279"/>
      <c r="F7" s="279"/>
      <c r="G7" s="279"/>
      <c r="H7" s="279"/>
      <c r="I7" s="44">
        <v>3</v>
      </c>
      <c r="J7" s="133">
        <v>19157791.42</v>
      </c>
      <c r="K7" s="46">
        <v>17999947</v>
      </c>
    </row>
    <row r="8" spans="1:11" ht="12.75">
      <c r="A8" s="278" t="s">
        <v>288</v>
      </c>
      <c r="B8" s="279"/>
      <c r="C8" s="279"/>
      <c r="D8" s="279"/>
      <c r="E8" s="279"/>
      <c r="F8" s="279"/>
      <c r="G8" s="279"/>
      <c r="H8" s="279"/>
      <c r="I8" s="44">
        <v>4</v>
      </c>
      <c r="J8" s="133"/>
      <c r="K8" s="46"/>
    </row>
    <row r="9" spans="1:11" ht="12.75">
      <c r="A9" s="278" t="s">
        <v>289</v>
      </c>
      <c r="B9" s="279"/>
      <c r="C9" s="279"/>
      <c r="D9" s="279"/>
      <c r="E9" s="279"/>
      <c r="F9" s="279"/>
      <c r="G9" s="279"/>
      <c r="H9" s="279"/>
      <c r="I9" s="44">
        <v>5</v>
      </c>
      <c r="J9" s="133">
        <v>-75493724</v>
      </c>
      <c r="K9" s="46">
        <v>-54492521</v>
      </c>
    </row>
    <row r="10" spans="1:11" ht="12.75">
      <c r="A10" s="278" t="s">
        <v>290</v>
      </c>
      <c r="B10" s="279"/>
      <c r="C10" s="279"/>
      <c r="D10" s="279"/>
      <c r="E10" s="279"/>
      <c r="F10" s="279"/>
      <c r="G10" s="279"/>
      <c r="H10" s="279"/>
      <c r="I10" s="44">
        <v>6</v>
      </c>
      <c r="J10" s="133">
        <v>40978841</v>
      </c>
      <c r="K10" s="7">
        <v>40271481.36</v>
      </c>
    </row>
    <row r="11" spans="1:11" ht="12.75">
      <c r="A11" s="278" t="s">
        <v>291</v>
      </c>
      <c r="B11" s="279"/>
      <c r="C11" s="279"/>
      <c r="D11" s="279"/>
      <c r="E11" s="279"/>
      <c r="F11" s="279"/>
      <c r="G11" s="279"/>
      <c r="H11" s="279"/>
      <c r="I11" s="44">
        <v>7</v>
      </c>
      <c r="J11" s="133"/>
      <c r="K11" s="46"/>
    </row>
    <row r="12" spans="1:11" ht="12.75">
      <c r="A12" s="278" t="s">
        <v>292</v>
      </c>
      <c r="B12" s="279"/>
      <c r="C12" s="279"/>
      <c r="D12" s="279"/>
      <c r="E12" s="279"/>
      <c r="F12" s="279"/>
      <c r="G12" s="279"/>
      <c r="H12" s="279"/>
      <c r="I12" s="44">
        <v>8</v>
      </c>
      <c r="J12" s="133">
        <v>-394823</v>
      </c>
      <c r="K12" s="46">
        <v>-514402</v>
      </c>
    </row>
    <row r="13" spans="1:11" ht="12.75">
      <c r="A13" s="278" t="s">
        <v>293</v>
      </c>
      <c r="B13" s="279"/>
      <c r="C13" s="279"/>
      <c r="D13" s="279"/>
      <c r="E13" s="279"/>
      <c r="F13" s="279"/>
      <c r="G13" s="279"/>
      <c r="H13" s="279"/>
      <c r="I13" s="44">
        <v>9</v>
      </c>
      <c r="J13" s="133">
        <v>0</v>
      </c>
      <c r="K13" s="46"/>
    </row>
    <row r="14" spans="1:11" ht="12.75">
      <c r="A14" s="280" t="s">
        <v>294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8">
        <f>SUM(J5:J13)</f>
        <v>415786437.42</v>
      </c>
      <c r="K14" s="78">
        <f>SUM(K5:K13)</f>
        <v>359309134.36</v>
      </c>
    </row>
    <row r="15" spans="1:11" ht="12.75">
      <c r="A15" s="278" t="s">
        <v>295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296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3" ht="12.75">
      <c r="A17" s="278" t="s">
        <v>297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  <c r="M17" s="131"/>
    </row>
    <row r="18" spans="1:11" ht="12.75">
      <c r="A18" s="278" t="s">
        <v>298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299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300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3" ht="12.75">
      <c r="A21" s="280" t="s">
        <v>301</v>
      </c>
      <c r="B21" s="281"/>
      <c r="C21" s="281"/>
      <c r="D21" s="281"/>
      <c r="E21" s="281"/>
      <c r="F21" s="281"/>
      <c r="G21" s="281"/>
      <c r="H21" s="281"/>
      <c r="I21" s="44">
        <v>17</v>
      </c>
      <c r="J21" s="79">
        <f>SUM(J15:J20)</f>
        <v>0</v>
      </c>
      <c r="K21" s="79">
        <f>SUM(K15:K20)</f>
        <v>0</v>
      </c>
      <c r="M21" s="131"/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89" t="s">
        <v>302</v>
      </c>
      <c r="B23" s="290"/>
      <c r="C23" s="290"/>
      <c r="D23" s="290"/>
      <c r="E23" s="290"/>
      <c r="F23" s="290"/>
      <c r="G23" s="290"/>
      <c r="H23" s="290"/>
      <c r="I23" s="47">
        <v>18</v>
      </c>
      <c r="J23" s="45"/>
      <c r="K23" s="45"/>
    </row>
    <row r="24" spans="1:11" ht="17.25" customHeight="1">
      <c r="A24" s="295" t="s">
        <v>303</v>
      </c>
      <c r="B24" s="296"/>
      <c r="C24" s="296"/>
      <c r="D24" s="296"/>
      <c r="E24" s="296"/>
      <c r="F24" s="296"/>
      <c r="G24" s="296"/>
      <c r="H24" s="296"/>
      <c r="I24" s="48">
        <v>19</v>
      </c>
      <c r="J24" s="79"/>
      <c r="K24" s="79"/>
    </row>
    <row r="25" spans="1:11" ht="30" customHeight="1">
      <c r="A25" s="287" t="s">
        <v>304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5:K9 K11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10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2012-10-30T15:45:51Z</cp:lastPrinted>
  <dcterms:created xsi:type="dcterms:W3CDTF">2008-10-17T11:51:54Z</dcterms:created>
  <dcterms:modified xsi:type="dcterms:W3CDTF">2012-10-30T15:46:37Z</dcterms:modified>
  <cp:category/>
  <cp:version/>
  <cp:contentType/>
  <cp:contentStatus/>
</cp:coreProperties>
</file>