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<sst xmlns="http://schemas.openxmlformats.org/spreadsheetml/2006/main" count="362" uniqueCount="326">
  <si>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</si>
  <si>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</si>
  <si>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</si>
  <si>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</si>
  <si>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</si>
  <si>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</si>
  <si>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</si>
  <si>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</si>
  <si>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</si>
  <si>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</si>
  <si>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</si>
  <si>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</si>
  <si>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</si>
  <si>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</si>
  <si>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</si>
  <si>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</si>
  <si>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</si>
  <si>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</si>
  <si>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</si>
  <si>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</si>
  <si>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</si>
  <si>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</si>
  <si>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</si>
  <si>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</si>
  <si>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</si>
  <si>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</si>
  <si>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</si>
  <si>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</si>
  <si>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</si>
  <si>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</si>
  <si>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</si>
  <si>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</si>
  <si>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</si>
  <si>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</si>
  <si>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</si>
  <si>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</si>
  <si>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</si>
  <si>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</si>
  <si>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</si>
  <si>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</si>
  <si>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</si>
  <si>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</si>
  <si>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</si>
  <si>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</si>
  <si>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</si>
  <si>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</si>
  <si>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</si>
  <si>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</si>
  <si>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</si>
  <si>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</si>
  <si>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</si>
  <si>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</si>
  <si>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</si>
  <si>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</si>
  <si>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</si>
  <si>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</si>
  <si>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</si>
  <si>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</si>
  <si>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</si>
  <si>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</si>
  <si>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</si>
  <si>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</si>
  <si>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</si>
  <si>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</si>
  <si>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</si>
  <si>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</si>
  <si>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</si>
  <si>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</si>
  <si>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</si>
  <si>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</si>
  <si>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</si>
  <si>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</si>
  <si>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</si>
  <si>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</si>
  <si>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</si>
  <si>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</si>
  <si>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</si>
  <si>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</si>
  <si>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</si>
  <si>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</si>
  <si>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</si>
  <si>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</si>
  <si>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</si>
  <si>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</si>
  <si>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</si>
  <si>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</si>
  <si>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</si>
  <si>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</si>
  <si>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</si>
  <si>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</si>
  <si>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</si>
  <si>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</si>
  <si>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</si>
  <si>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</si>
  <si>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</si>
  <si>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</si>
  <si>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</si>
  <si>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</si>
  <si>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</si>
  <si>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</si>
  <si>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</si>
  <si>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</si>
  <si>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</si>
  <si>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</si>
  <si>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</si>
  <si>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</si>
  <si>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</si>
  <si>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</si>
  <si>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</si>
  <si>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</si>
  <si>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</si>
  <si>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</si>
  <si>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</si>
  <si>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</si>
  <si>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</si>
  <si>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</si>
  <si>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</si>
  <si>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</si>
  <si>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</si>
  <si>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</si>
  <si>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</si>
  <si>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</si>
  <si>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</si>
  <si>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</si>
  <si>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</si>
  <si>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</si>
  <si>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</si>
  <si>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</si>
  <si>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</si>
  <si>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</si>
  <si>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</si>
  <si>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</si>
  <si>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</si>
  <si>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</si>
  <si>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</si>
  <si>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</si>
  <si>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</si>
  <si>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</si>
  <si>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</si>
  <si>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</si>
  <si>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</si>
  <si>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</si>
  <si>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</si>
  <si>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</si>
  <si>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</si>
  <si>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</si>
  <si>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</si>
  <si>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</si>
  <si>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</si>
  <si>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</si>
  <si>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</si>
  <si>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</si>
  <si>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</si>
  <si>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</si>
  <si>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</si>
  <si>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</si>
  <si>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</si>
  <si>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</si>
  <si>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</si>
  <si>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</si>
  <si>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</si>
  <si>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</si>
  <si>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</si>
  <si>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</si>
  <si>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</si>
  <si>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</si>
  <si>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</si>
  <si>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</si>
  <si>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</si>
  <si>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</si>
  <si>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</si>
  <si>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</si>
  <si>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</si>
  <si>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</si>
  <si>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</si>
  <si>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</si>
  <si>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</si>
  <si>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</si>
  <si>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</si>
  <si>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</si>
  <si>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</si>
  <si>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</si>
  <si>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</si>
  <si>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</si>
  <si>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</si>
  <si>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</si>
  <si>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</si>
  <si>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</si>
  <si>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</si>
  <si>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</si>
  <si>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</si>
  <si>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</si>
  <si>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</si>
  <si>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</si>
  <si>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</si>
  <si>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</si>
  <si>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</si>
  <si>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</si>
  <si>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</si>
  <si>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</si>
  <si>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</si>
  <si>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</si>
  <si>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</si>
  <si>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</si>
  <si>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</si>
  <si>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</si>
  <si>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</si>
  <si>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</si>
  <si>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</si>
  <si>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</si>
  <si>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</si>
  <si>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</si>
  <si>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</si>
  <si>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</si>
  <si>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</si>
  <si>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</si>
  <si>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</si>
  <si>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</si>
  <si>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</si>
  <si>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</si>
  <si>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</si>
  <si>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</si>
  <si>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</si>
  <si>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</si>
  <si>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</si>
  <si>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</si>
  <si>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</si>
  <si>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</si>
  <si>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</si>
  <si>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</si>
  <si>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</si>
  <si>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</si>
  <si>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</si>
  <si>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</si>
  <si>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</si>
  <si>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</si>
  <si>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</si>
  <si>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</si>
  <si>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</si>
  <si>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</si>
  <si>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</si>
  <si>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</si>
  <si>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</si>
  <si>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</si>
  <si>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</si>
  <si>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</si>
  <si>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</si>
  <si>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</si>
  <si>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</si>
  <si>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</si>
  <si>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</si>
  <si>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</si>
  <si>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</si>
  <si>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</si>
  <si>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</si>
  <si>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</si>
  <si>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</si>
  <si>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</si>
  <si>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</si>
  <si>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</si>
  <si>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</si>
  <si>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</si>
  <si>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</si>
  <si>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</si>
  <si>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</si>
  <si>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</si>
  <si>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</si>
  <si>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</si>
  <si>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</si>
  <si>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</si>
  <si>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</si>
  <si>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</si>
  <si>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</si>
  <si>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</si>
  <si>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</si>
  <si>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</si>
  <si>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</si>
  <si>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</si>
  <si>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</si>
  <si>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</si>
  <si>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</si>
  <si>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</si>
  <si>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</si>
  <si>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</si>
  <si>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</si>
  <si>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</si>
  <si>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</si>
  <si>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</si>
  <si>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</si>
  <si>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</si>
  <si>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</si>
  <si>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</si>
  <si>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</si>
  <si>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</si>
  <si>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</si>
  <si>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</si>
  <si>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</si>
  <si>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DA</t>
  </si>
  <si>
    <t>74200</t>
  </si>
  <si>
    <t>LANIŠTE  d.o.o.</t>
  </si>
  <si>
    <t>A. von Humboldta 4b, Zagreb</t>
  </si>
  <si>
    <t>080421718</t>
  </si>
  <si>
    <t>INGRA M.E. d.o.o.</t>
  </si>
  <si>
    <t>015686612</t>
  </si>
  <si>
    <t>JUŽNI JADRAN NAUTIKA d.o.o.</t>
  </si>
  <si>
    <t>Pred Dvorom 1, Dubrovnik</t>
  </si>
  <si>
    <t>01840100</t>
  </si>
  <si>
    <t>DOMOVI DALMATINSKE RIVIJERE d.o.o.</t>
  </si>
  <si>
    <t>Ćire Carića 3, Dubrovnik</t>
  </si>
  <si>
    <t>017571148</t>
  </si>
  <si>
    <t>INGRA MAR d.o.o.</t>
  </si>
  <si>
    <t>015388870</t>
  </si>
  <si>
    <t>POSEDARJE RIVIJERA d.o.o.</t>
  </si>
  <si>
    <t>Trg Martina Posedarskog 1, Posedarje</t>
  </si>
  <si>
    <t>02096307</t>
  </si>
  <si>
    <t>2719673</t>
  </si>
  <si>
    <t>ZAGREBAČKO RAČUNOVODSTVO d.o.o.</t>
  </si>
  <si>
    <t>Asić Ivan</t>
  </si>
  <si>
    <t>01/6102-548</t>
  </si>
  <si>
    <t>01/6156-394</t>
  </si>
  <si>
    <t>Oppenheim Igor</t>
  </si>
  <si>
    <t>Obveznik: GRUPA INGRA</t>
  </si>
  <si>
    <t>01.01.2012.</t>
  </si>
  <si>
    <t>30.06.2012.</t>
  </si>
  <si>
    <t>stanje na dan 30.06.2012.</t>
  </si>
  <si>
    <t>u razdoblju 01.01.2012. do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</si>
</sst>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0"/>
    </font>
    <font>
      <b/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3" fontId="1" fillId="0" borderId="16" xfId="0" applyNumberFormat="1" applyFont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left" vertical="center"/>
      <protection hidden="1" locked="0"/>
    </xf>
    <xf numFmtId="1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20" fillId="0" borderId="27" xfId="53" applyFont="1" applyFill="1" applyBorder="1" applyAlignment="1" applyProtection="1">
      <alignment/>
      <protection hidden="1" locked="0"/>
    </xf>
    <xf numFmtId="0" fontId="21" fillId="0" borderId="28" xfId="57" applyFont="1" applyFill="1" applyBorder="1" applyAlignment="1" applyProtection="1">
      <alignment/>
      <protection hidden="1" locked="0"/>
    </xf>
    <xf numFmtId="0" fontId="21" fillId="0" borderId="29" xfId="57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2" fillId="0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32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32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20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1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1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http://www.ingra.hr/" TargetMode="External" /><Relationship Id="rId3" Type="http://schemas.openxmlformats.org/officeDocument/2006/relationships/hyperlink" Target="mailto:ingra@ing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214</v>
      </c>
      <c r="B1" s="177"/>
      <c r="C1" s="177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34" t="s">
        <v>215</v>
      </c>
      <c r="B2" s="135"/>
      <c r="C2" s="135"/>
      <c r="D2" s="136"/>
      <c r="E2" s="116" t="s">
        <v>287</v>
      </c>
      <c r="F2" s="12"/>
      <c r="G2" s="13" t="s">
        <v>216</v>
      </c>
      <c r="H2" s="116" t="s">
        <v>323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37" t="s">
        <v>283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0" t="s">
        <v>217</v>
      </c>
      <c r="B6" s="141"/>
      <c r="C6" s="132" t="s">
        <v>288</v>
      </c>
      <c r="D6" s="133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42" t="s">
        <v>218</v>
      </c>
      <c r="B8" s="143"/>
      <c r="C8" s="132" t="s">
        <v>289</v>
      </c>
      <c r="D8" s="133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9" t="s">
        <v>219</v>
      </c>
      <c r="B10" s="130"/>
      <c r="C10" s="132" t="s">
        <v>290</v>
      </c>
      <c r="D10" s="133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0" t="s">
        <v>220</v>
      </c>
      <c r="B12" s="141"/>
      <c r="C12" s="144" t="s">
        <v>291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0" t="s">
        <v>221</v>
      </c>
      <c r="B14" s="141"/>
      <c r="C14" s="147">
        <v>10000</v>
      </c>
      <c r="D14" s="148"/>
      <c r="E14" s="16"/>
      <c r="F14" s="144" t="s">
        <v>292</v>
      </c>
      <c r="G14" s="149"/>
      <c r="H14" s="149"/>
      <c r="I14" s="150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0" t="s">
        <v>222</v>
      </c>
      <c r="B16" s="141"/>
      <c r="C16" s="144" t="s">
        <v>293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0" t="s">
        <v>223</v>
      </c>
      <c r="B18" s="141"/>
      <c r="C18" s="151" t="s">
        <v>294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0" t="s">
        <v>224</v>
      </c>
      <c r="B20" s="141"/>
      <c r="C20" s="154" t="s">
        <v>295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0" t="s">
        <v>225</v>
      </c>
      <c r="B22" s="141"/>
      <c r="C22" s="117">
        <v>133</v>
      </c>
      <c r="D22" s="144" t="s">
        <v>292</v>
      </c>
      <c r="E22" s="155"/>
      <c r="F22" s="156"/>
      <c r="G22" s="140"/>
      <c r="H22" s="157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0" t="s">
        <v>226</v>
      </c>
      <c r="B24" s="141"/>
      <c r="C24" s="117">
        <v>21</v>
      </c>
      <c r="D24" s="144" t="s">
        <v>296</v>
      </c>
      <c r="E24" s="155"/>
      <c r="F24" s="155"/>
      <c r="G24" s="156"/>
      <c r="H24" s="51" t="s">
        <v>227</v>
      </c>
      <c r="I24" s="118">
        <v>125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284</v>
      </c>
      <c r="I25" s="94"/>
      <c r="J25" s="10"/>
      <c r="K25" s="10"/>
      <c r="L25" s="10"/>
    </row>
    <row r="26" spans="1:12" ht="12.75">
      <c r="A26" s="140" t="s">
        <v>228</v>
      </c>
      <c r="B26" s="141"/>
      <c r="C26" s="119" t="s">
        <v>297</v>
      </c>
      <c r="D26" s="25"/>
      <c r="E26" s="33"/>
      <c r="F26" s="24"/>
      <c r="G26" s="158" t="s">
        <v>229</v>
      </c>
      <c r="H26" s="141"/>
      <c r="I26" s="120" t="s">
        <v>298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66" t="s">
        <v>299</v>
      </c>
      <c r="B30" s="167"/>
      <c r="C30" s="167"/>
      <c r="D30" s="168"/>
      <c r="E30" s="166" t="s">
        <v>300</v>
      </c>
      <c r="F30" s="167"/>
      <c r="G30" s="167"/>
      <c r="H30" s="132" t="s">
        <v>301</v>
      </c>
      <c r="I30" s="133"/>
      <c r="J30" s="10"/>
      <c r="K30" s="10"/>
      <c r="L30" s="10"/>
    </row>
    <row r="31" spans="1:12" ht="12.75">
      <c r="A31" s="90"/>
      <c r="B31" s="22"/>
      <c r="C31" s="21"/>
      <c r="D31" s="169"/>
      <c r="E31" s="169"/>
      <c r="F31" s="169"/>
      <c r="G31" s="170"/>
      <c r="H31" s="16"/>
      <c r="I31" s="97"/>
      <c r="J31" s="10"/>
      <c r="K31" s="10"/>
      <c r="L31" s="10"/>
    </row>
    <row r="32" spans="1:12" ht="12.75">
      <c r="A32" s="166" t="s">
        <v>302</v>
      </c>
      <c r="B32" s="167"/>
      <c r="C32" s="167"/>
      <c r="D32" s="168"/>
      <c r="E32" s="166" t="s">
        <v>300</v>
      </c>
      <c r="F32" s="167"/>
      <c r="G32" s="167"/>
      <c r="H32" s="132" t="s">
        <v>303</v>
      </c>
      <c r="I32" s="133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71" t="s">
        <v>304</v>
      </c>
      <c r="B34" s="172"/>
      <c r="C34" s="172"/>
      <c r="D34" s="173"/>
      <c r="E34" s="171" t="s">
        <v>305</v>
      </c>
      <c r="F34" s="172"/>
      <c r="G34" s="173"/>
      <c r="H34" s="174" t="s">
        <v>306</v>
      </c>
      <c r="I34" s="175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6" t="s">
        <v>307</v>
      </c>
      <c r="B36" s="167"/>
      <c r="C36" s="167"/>
      <c r="D36" s="168"/>
      <c r="E36" s="166" t="s">
        <v>308</v>
      </c>
      <c r="F36" s="167"/>
      <c r="G36" s="167"/>
      <c r="H36" s="132" t="s">
        <v>309</v>
      </c>
      <c r="I36" s="133"/>
      <c r="J36" s="10"/>
      <c r="K36" s="10"/>
      <c r="L36" s="10"/>
    </row>
    <row r="37" spans="1:12" ht="12.75">
      <c r="A37" s="99"/>
      <c r="B37" s="30"/>
      <c r="C37" s="178"/>
      <c r="D37" s="179"/>
      <c r="E37" s="16"/>
      <c r="F37" s="178"/>
      <c r="G37" s="179"/>
      <c r="H37" s="16"/>
      <c r="I37" s="91"/>
      <c r="J37" s="10"/>
      <c r="K37" s="10"/>
      <c r="L37" s="10"/>
    </row>
    <row r="38" spans="1:12" ht="12.75">
      <c r="A38" s="166" t="s">
        <v>310</v>
      </c>
      <c r="B38" s="167"/>
      <c r="C38" s="167"/>
      <c r="D38" s="168"/>
      <c r="E38" s="166" t="s">
        <v>300</v>
      </c>
      <c r="F38" s="167"/>
      <c r="G38" s="167"/>
      <c r="H38" s="132" t="s">
        <v>311</v>
      </c>
      <c r="I38" s="133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66" t="s">
        <v>312</v>
      </c>
      <c r="B40" s="167"/>
      <c r="C40" s="167"/>
      <c r="D40" s="168"/>
      <c r="E40" s="166" t="s">
        <v>313</v>
      </c>
      <c r="F40" s="167"/>
      <c r="G40" s="167"/>
      <c r="H40" s="132" t="s">
        <v>314</v>
      </c>
      <c r="I40" s="133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9" t="s">
        <v>233</v>
      </c>
      <c r="B44" s="187"/>
      <c r="C44" s="132" t="s">
        <v>315</v>
      </c>
      <c r="D44" s="133"/>
      <c r="E44" s="26"/>
      <c r="F44" s="144" t="s">
        <v>316</v>
      </c>
      <c r="G44" s="188"/>
      <c r="H44" s="188"/>
      <c r="I44" s="189"/>
      <c r="J44" s="10"/>
      <c r="K44" s="10"/>
      <c r="L44" s="10"/>
    </row>
    <row r="45" spans="1:12" ht="12.75">
      <c r="A45" s="99"/>
      <c r="B45" s="30"/>
      <c r="C45" s="178"/>
      <c r="D45" s="179"/>
      <c r="E45" s="16"/>
      <c r="F45" s="178"/>
      <c r="G45" s="180"/>
      <c r="H45" s="35"/>
      <c r="I45" s="103"/>
      <c r="J45" s="10"/>
      <c r="K45" s="10"/>
      <c r="L45" s="10"/>
    </row>
    <row r="46" spans="1:12" ht="12.75">
      <c r="A46" s="129" t="s">
        <v>234</v>
      </c>
      <c r="B46" s="187"/>
      <c r="C46" s="181" t="s">
        <v>317</v>
      </c>
      <c r="D46" s="182"/>
      <c r="E46" s="182"/>
      <c r="F46" s="182"/>
      <c r="G46" s="182"/>
      <c r="H46" s="182"/>
      <c r="I46" s="182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9" t="s">
        <v>236</v>
      </c>
      <c r="B48" s="187"/>
      <c r="C48" s="190" t="s">
        <v>318</v>
      </c>
      <c r="D48" s="191"/>
      <c r="E48" s="192"/>
      <c r="F48" s="16"/>
      <c r="G48" s="51" t="s">
        <v>237</v>
      </c>
      <c r="H48" s="190" t="s">
        <v>319</v>
      </c>
      <c r="I48" s="192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9" t="s">
        <v>223</v>
      </c>
      <c r="B50" s="187"/>
      <c r="C50" s="195" t="s">
        <v>294</v>
      </c>
      <c r="D50" s="196"/>
      <c r="E50" s="196"/>
      <c r="F50" s="196"/>
      <c r="G50" s="196"/>
      <c r="H50" s="196"/>
      <c r="I50" s="197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40" t="s">
        <v>238</v>
      </c>
      <c r="B52" s="141"/>
      <c r="C52" s="198" t="s">
        <v>320</v>
      </c>
      <c r="D52" s="199"/>
      <c r="E52" s="199"/>
      <c r="F52" s="199"/>
      <c r="G52" s="199"/>
      <c r="H52" s="199"/>
      <c r="I52" s="150"/>
      <c r="J52" s="10"/>
      <c r="K52" s="10"/>
      <c r="L52" s="10"/>
    </row>
    <row r="53" spans="1:12" ht="12.75">
      <c r="A53" s="104"/>
      <c r="B53" s="20"/>
      <c r="C53" s="183" t="s">
        <v>239</v>
      </c>
      <c r="D53" s="183"/>
      <c r="E53" s="183"/>
      <c r="F53" s="183"/>
      <c r="G53" s="183"/>
      <c r="H53" s="183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200" t="s">
        <v>240</v>
      </c>
      <c r="C55" s="201"/>
      <c r="D55" s="201"/>
      <c r="E55" s="201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202" t="s">
        <v>272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104"/>
      <c r="B57" s="202" t="s">
        <v>273</v>
      </c>
      <c r="C57" s="203"/>
      <c r="D57" s="203"/>
      <c r="E57" s="203"/>
      <c r="F57" s="203"/>
      <c r="G57" s="203"/>
      <c r="H57" s="203"/>
      <c r="I57" s="106"/>
      <c r="J57" s="10"/>
      <c r="K57" s="10"/>
      <c r="L57" s="10"/>
    </row>
    <row r="58" spans="1:12" ht="12.75">
      <c r="A58" s="104"/>
      <c r="B58" s="202" t="s">
        <v>274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104"/>
      <c r="B59" s="202" t="s">
        <v>275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84" t="s">
        <v>243</v>
      </c>
      <c r="H62" s="185"/>
      <c r="I62" s="186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93"/>
      <c r="H63" s="194"/>
      <c r="I63" s="115"/>
      <c r="J63" s="10"/>
      <c r="K63" s="10"/>
      <c r="L63" s="10"/>
    </row>
  </sheetData>
  <sheetProtection/>
  <protectedRanges>
    <protectedRange sqref="E2 H2 C6:D6 C8:D8 C10:D10 C12:I12 C20:I20 I24" name="Range1"/>
    <protectedRange sqref="C14:D14" name="Range1_2"/>
    <protectedRange sqref="F14:I14" name="Range1_3"/>
    <protectedRange sqref="C16:I16" name="Range1_4"/>
    <protectedRange sqref="C18:I18" name="Range1_5"/>
    <protectedRange sqref="C22:F22" name="Range1_6"/>
    <protectedRange sqref="C24:G24" name="Range1_7"/>
    <protectedRange sqref="C26" name="Range1_8"/>
    <protectedRange sqref="I26" name="Range1_9"/>
    <protectedRange sqref="A30:I30" name="Range1_10"/>
    <protectedRange sqref="A32:G32" name="Range1_11"/>
    <protectedRange sqref="A34:G34" name="Range1_12"/>
    <protectedRange sqref="E38:G38" name="Range1_13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gra@ingra.hr"/>
    <hyperlink ref="C20" r:id="rId2" display="www.ingra.hr"/>
    <hyperlink ref="C50" r:id="rId3" display="ingra@ing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110" zoomScaleSheetLayoutView="110" zoomScalePageLayoutView="0" workbookViewId="0" topLeftCell="A1">
      <selection activeCell="K118" sqref="K118:K119"/>
    </sheetView>
  </sheetViews>
  <sheetFormatPr defaultColWidth="9.140625" defaultRowHeight="12.75"/>
  <cols>
    <col min="1" max="9" width="9.140625" style="52" customWidth="1"/>
    <col min="10" max="11" width="11.00390625" style="52" customWidth="1"/>
    <col min="12" max="12" width="15.57421875" style="52" customWidth="1"/>
    <col min="13" max="13" width="11.28125" style="52" bestFit="1" customWidth="1"/>
    <col min="14" max="16384" width="9.140625" style="52" customWidth="1"/>
  </cols>
  <sheetData>
    <row r="1" spans="1:11" ht="12.75" customHeight="1">
      <c r="A1" s="242" t="s">
        <v>127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324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4" t="s">
        <v>321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2.5">
      <c r="A4" s="247" t="s">
        <v>50</v>
      </c>
      <c r="B4" s="248"/>
      <c r="C4" s="248"/>
      <c r="D4" s="248"/>
      <c r="E4" s="248"/>
      <c r="F4" s="248"/>
      <c r="G4" s="248"/>
      <c r="H4" s="249"/>
      <c r="I4" s="58" t="s">
        <v>244</v>
      </c>
      <c r="J4" s="59" t="s">
        <v>285</v>
      </c>
      <c r="K4" s="60" t="s">
        <v>286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7">
        <v>2</v>
      </c>
      <c r="J5" s="56">
        <v>3</v>
      </c>
      <c r="K5" s="56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14" t="s">
        <v>51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2.75">
      <c r="A8" s="221" t="s">
        <v>8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1068755349</v>
      </c>
      <c r="K8" s="53">
        <f>K9+K16+K26+K35+K39</f>
        <v>1034923634.53</v>
      </c>
    </row>
    <row r="9" spans="1:11" ht="12.75">
      <c r="A9" s="218" t="s">
        <v>171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5079699</v>
      </c>
      <c r="K9" s="53">
        <f>SUM(K10:K15)</f>
        <v>5079699.58</v>
      </c>
    </row>
    <row r="10" spans="1:11" ht="12.75">
      <c r="A10" s="218" t="s">
        <v>99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9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100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5079699</v>
      </c>
      <c r="K12" s="7">
        <v>5079699.58</v>
      </c>
    </row>
    <row r="13" spans="1:11" ht="12.75">
      <c r="A13" s="218" t="s">
        <v>174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175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176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3" ht="12.75">
      <c r="A16" s="218" t="s">
        <v>172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227715516</v>
      </c>
      <c r="K16" s="53">
        <f>SUM(K17:K25)</f>
        <v>231022811.85999998</v>
      </c>
      <c r="L16" s="124"/>
      <c r="M16" s="124"/>
    </row>
    <row r="17" spans="1:11" ht="12.75">
      <c r="A17" s="218" t="s">
        <v>177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13915295</v>
      </c>
      <c r="K17" s="7">
        <v>13915295.07</v>
      </c>
    </row>
    <row r="18" spans="1:12" ht="12.75">
      <c r="A18" s="218" t="s">
        <v>213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80502303</v>
      </c>
      <c r="K18" s="7">
        <v>79188744.52</v>
      </c>
      <c r="L18" s="124"/>
    </row>
    <row r="19" spans="1:11" ht="12.75">
      <c r="A19" s="218" t="s">
        <v>178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339619</v>
      </c>
      <c r="K19" s="7">
        <v>367729.35</v>
      </c>
    </row>
    <row r="20" spans="1:11" ht="12.75">
      <c r="A20" s="218" t="s">
        <v>21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574963</v>
      </c>
      <c r="K20" s="7">
        <v>375680.88</v>
      </c>
    </row>
    <row r="21" spans="1:11" ht="12.75">
      <c r="A21" s="218" t="s">
        <v>22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63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>
        <v>205820</v>
      </c>
    </row>
    <row r="23" spans="1:11" ht="12.75">
      <c r="A23" s="218" t="s">
        <v>64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/>
      <c r="K23" s="7">
        <v>23189686.16</v>
      </c>
    </row>
    <row r="24" spans="1:11" ht="12.75">
      <c r="A24" s="218" t="s">
        <v>65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49796</v>
      </c>
      <c r="K24" s="7">
        <v>49796</v>
      </c>
    </row>
    <row r="25" spans="1:11" ht="12.75">
      <c r="A25" s="218" t="s">
        <v>66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132333540</v>
      </c>
      <c r="K25" s="7">
        <v>113730059.88</v>
      </c>
    </row>
    <row r="26" spans="1:11" ht="12.75">
      <c r="A26" s="218" t="s">
        <v>159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36736273</v>
      </c>
      <c r="K26" s="53">
        <f>SUM(K27:K34)</f>
        <v>38683605.62</v>
      </c>
    </row>
    <row r="27" spans="1:11" ht="12.75">
      <c r="A27" s="218" t="s">
        <v>67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/>
      <c r="K27" s="7"/>
    </row>
    <row r="28" spans="1:11" ht="12.75">
      <c r="A28" s="218" t="s">
        <v>68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3" ht="12.75">
      <c r="A29" s="218" t="s">
        <v>69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26935953</v>
      </c>
      <c r="K29" s="7">
        <v>26935952.61</v>
      </c>
      <c r="L29" s="124"/>
      <c r="M29" s="124"/>
    </row>
    <row r="30" spans="1:11" ht="12.75">
      <c r="A30" s="218" t="s">
        <v>74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3" ht="12.75">
      <c r="A31" s="218" t="s">
        <v>75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102000</v>
      </c>
      <c r="K31" s="7">
        <v>102761.24</v>
      </c>
      <c r="L31" s="124"/>
      <c r="M31" s="124"/>
    </row>
    <row r="32" spans="1:11" ht="12.75">
      <c r="A32" s="218" t="s">
        <v>76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9295</v>
      </c>
      <c r="K32" s="7">
        <v>1955866.84</v>
      </c>
    </row>
    <row r="33" spans="1:11" ht="12.75">
      <c r="A33" s="218" t="s">
        <v>70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152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>
        <v>9689025</v>
      </c>
      <c r="K34" s="7">
        <v>9689024.93</v>
      </c>
    </row>
    <row r="35" spans="1:12" ht="12.75">
      <c r="A35" s="218" t="s">
        <v>153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799223861</v>
      </c>
      <c r="K35" s="53">
        <f>SUM(K36:K38)</f>
        <v>760137517.47</v>
      </c>
      <c r="L35" s="124"/>
    </row>
    <row r="36" spans="1:13" ht="12.75">
      <c r="A36" s="218" t="s">
        <v>71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  <c r="M36" s="124"/>
    </row>
    <row r="37" spans="1:11" ht="12.75">
      <c r="A37" s="218" t="s">
        <v>72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2" ht="12.75">
      <c r="A38" s="218" t="s">
        <v>73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799223861</v>
      </c>
      <c r="K38" s="7">
        <v>760137517.47</v>
      </c>
      <c r="L38" s="124"/>
    </row>
    <row r="39" spans="1:11" ht="12.75">
      <c r="A39" s="218" t="s">
        <v>154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/>
      <c r="K39" s="7"/>
    </row>
    <row r="40" spans="1:13" ht="12.75">
      <c r="A40" s="221" t="s">
        <v>206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450406318.8</v>
      </c>
      <c r="K40" s="53">
        <f>K41+K49+K56+K64</f>
        <v>472088889.38</v>
      </c>
      <c r="M40" s="124"/>
    </row>
    <row r="41" spans="1:12" ht="12.75">
      <c r="A41" s="218" t="s">
        <v>91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261383674</v>
      </c>
      <c r="K41" s="53">
        <f>SUM(K42:K48)</f>
        <v>245668336.45</v>
      </c>
      <c r="L41" s="124"/>
    </row>
    <row r="42" spans="1:11" ht="12.75">
      <c r="A42" s="218" t="s">
        <v>103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11643</v>
      </c>
      <c r="K42" s="7">
        <v>134425.6</v>
      </c>
    </row>
    <row r="43" spans="1:11" ht="12.75">
      <c r="A43" s="218" t="s">
        <v>104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18925217</v>
      </c>
      <c r="K43" s="7">
        <v>19250673.79</v>
      </c>
    </row>
    <row r="44" spans="1:11" ht="12.75">
      <c r="A44" s="218" t="s">
        <v>77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242446814</v>
      </c>
      <c r="K44" s="7">
        <v>226283237.06</v>
      </c>
    </row>
    <row r="45" spans="1:11" ht="12.75">
      <c r="A45" s="218" t="s">
        <v>78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/>
      <c r="K45" s="7"/>
    </row>
    <row r="46" spans="1:11" ht="12.75">
      <c r="A46" s="218" t="s">
        <v>79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80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81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3" ht="12.75">
      <c r="A49" s="218" t="s">
        <v>92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122046236.8</v>
      </c>
      <c r="K49" s="53">
        <f>SUM(K50:K55)</f>
        <v>147501754.70999992</v>
      </c>
      <c r="L49" s="124"/>
      <c r="M49" s="124"/>
    </row>
    <row r="50" spans="1:12" ht="12.75">
      <c r="A50" s="218" t="s">
        <v>166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5364772.8</v>
      </c>
      <c r="K50" s="7">
        <v>4242443</v>
      </c>
      <c r="L50" s="124"/>
    </row>
    <row r="51" spans="1:12" ht="12.75">
      <c r="A51" s="218" t="s">
        <v>167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97957482</v>
      </c>
      <c r="K51" s="7">
        <v>103177635.1799999</v>
      </c>
      <c r="L51" s="124"/>
    </row>
    <row r="52" spans="1:11" ht="12.75">
      <c r="A52" s="218" t="s">
        <v>168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169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208641</v>
      </c>
      <c r="K53" s="7">
        <v>105063.25</v>
      </c>
    </row>
    <row r="54" spans="1:11" ht="12.75">
      <c r="A54" s="218" t="s">
        <v>5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1628220</v>
      </c>
      <c r="K54" s="7">
        <v>1844733.28</v>
      </c>
    </row>
    <row r="55" spans="1:12" ht="12.75">
      <c r="A55" s="218" t="s">
        <v>6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16887121</v>
      </c>
      <c r="K55" s="7">
        <v>38131880</v>
      </c>
      <c r="L55" s="124"/>
    </row>
    <row r="56" spans="1:11" ht="12.75">
      <c r="A56" s="218" t="s">
        <v>93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62452038</v>
      </c>
      <c r="K56" s="53">
        <f>SUM(K57:K63)</f>
        <v>69099396.79999998</v>
      </c>
    </row>
    <row r="57" spans="1:11" ht="12.75">
      <c r="A57" s="218" t="s">
        <v>67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68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6045720</v>
      </c>
      <c r="K58" s="7">
        <v>6046220.229999996</v>
      </c>
    </row>
    <row r="59" spans="1:11" ht="12.75">
      <c r="A59" s="218" t="s">
        <v>208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74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2" ht="12.75">
      <c r="A61" s="218" t="s">
        <v>75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2115581</v>
      </c>
      <c r="K61" s="7">
        <v>9981778.29</v>
      </c>
      <c r="L61" s="128"/>
    </row>
    <row r="62" spans="1:11" ht="12.75">
      <c r="A62" s="218" t="s">
        <v>76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54290737</v>
      </c>
      <c r="K62" s="7">
        <v>53071398.279999994</v>
      </c>
    </row>
    <row r="63" spans="1:12" ht="12.75">
      <c r="A63" s="218" t="s">
        <v>40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/>
      <c r="K63" s="7"/>
      <c r="L63" s="128"/>
    </row>
    <row r="64" spans="1:11" ht="12.75">
      <c r="A64" s="218" t="s">
        <v>173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4524370</v>
      </c>
      <c r="K64" s="7">
        <v>9819401.420000087</v>
      </c>
    </row>
    <row r="65" spans="1:12" ht="12.75">
      <c r="A65" s="221" t="s">
        <v>47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56579625</v>
      </c>
      <c r="K65" s="7">
        <v>60112109.34</v>
      </c>
      <c r="L65" s="126"/>
    </row>
    <row r="66" spans="1:11" ht="12.75">
      <c r="A66" s="221" t="s">
        <v>207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1575741292.8</v>
      </c>
      <c r="K66" s="53">
        <f>K7+K8+K40+K65</f>
        <v>1567124633.2499998</v>
      </c>
    </row>
    <row r="67" spans="1:12" ht="12.75">
      <c r="A67" s="233" t="s">
        <v>82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>
        <v>157967000</v>
      </c>
      <c r="K67" s="8">
        <v>144869261.9</v>
      </c>
      <c r="L67" s="128"/>
    </row>
    <row r="68" spans="1:11" ht="12.75">
      <c r="A68" s="210" t="s">
        <v>49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2" ht="12.75">
      <c r="A69" s="214" t="s">
        <v>160</v>
      </c>
      <c r="B69" s="215"/>
      <c r="C69" s="215"/>
      <c r="D69" s="215"/>
      <c r="E69" s="215"/>
      <c r="F69" s="215"/>
      <c r="G69" s="215"/>
      <c r="H69" s="232"/>
      <c r="I69" s="3">
        <v>62</v>
      </c>
      <c r="J69" s="54">
        <f>J70+J71+J72+J78+J79+J82+J85</f>
        <v>409840574</v>
      </c>
      <c r="K69" s="54">
        <f>K70+K71+K72+K78+K79+K82+K85</f>
        <v>366759241.6166</v>
      </c>
      <c r="L69" s="124"/>
    </row>
    <row r="70" spans="1:11" ht="12.75">
      <c r="A70" s="218" t="s">
        <v>117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270904000</v>
      </c>
      <c r="K70" s="7">
        <v>270904000</v>
      </c>
    </row>
    <row r="71" spans="1:11" ht="12.75">
      <c r="A71" s="218" t="s">
        <v>118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160634352</v>
      </c>
      <c r="K71" s="7">
        <v>160634352.34</v>
      </c>
    </row>
    <row r="72" spans="1:11" ht="12.75">
      <c r="A72" s="218" t="s">
        <v>119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27767630</v>
      </c>
      <c r="K72" s="53">
        <f>K73+K74-K75+K76+K77</f>
        <v>37730626</v>
      </c>
    </row>
    <row r="73" spans="1:11" ht="12.75">
      <c r="A73" s="218" t="s">
        <v>120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8266600</v>
      </c>
      <c r="K73" s="7">
        <v>8266600</v>
      </c>
    </row>
    <row r="74" spans="1:11" ht="12.75">
      <c r="A74" s="218" t="s">
        <v>121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9000000</v>
      </c>
      <c r="K74" s="7">
        <v>9000000</v>
      </c>
    </row>
    <row r="75" spans="1:12" ht="12.75">
      <c r="A75" s="218" t="s">
        <v>109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/>
      <c r="K75" s="7"/>
      <c r="L75" s="128"/>
    </row>
    <row r="76" spans="1:12" ht="12.75">
      <c r="A76" s="218" t="s">
        <v>110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  <c r="L76" s="124"/>
    </row>
    <row r="77" spans="1:12" ht="12.75">
      <c r="A77" s="218" t="s">
        <v>111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10501030</v>
      </c>
      <c r="K77" s="7">
        <v>20464026</v>
      </c>
      <c r="L77" s="124"/>
    </row>
    <row r="78" spans="1:11" ht="12.75">
      <c r="A78" s="218" t="s">
        <v>112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40584018</v>
      </c>
      <c r="K78" s="7">
        <v>40003740.83</v>
      </c>
    </row>
    <row r="79" spans="1:12" ht="12.75">
      <c r="A79" s="218" t="s">
        <v>204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0</v>
      </c>
      <c r="K79" s="53">
        <f>K80-K81</f>
        <v>-100172677</v>
      </c>
      <c r="L79" s="124"/>
    </row>
    <row r="80" spans="1:11" ht="12.75">
      <c r="A80" s="229" t="s">
        <v>138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/>
    </row>
    <row r="81" spans="1:12" ht="12.75">
      <c r="A81" s="229" t="s">
        <v>139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>
        <v>100172677</v>
      </c>
      <c r="L81" s="124"/>
    </row>
    <row r="82" spans="1:11" ht="12.75">
      <c r="A82" s="218" t="s">
        <v>205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-89527602</v>
      </c>
      <c r="K82" s="53">
        <f>K83-K84</f>
        <v>-41807623.1405</v>
      </c>
    </row>
    <row r="83" spans="1:11" ht="12.75">
      <c r="A83" s="229" t="s">
        <v>140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/>
      <c r="K83" s="7"/>
    </row>
    <row r="84" spans="1:11" ht="12.75">
      <c r="A84" s="229" t="s">
        <v>141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89527602</v>
      </c>
      <c r="K84" s="7">
        <v>41807623.1405</v>
      </c>
    </row>
    <row r="85" spans="1:12" ht="12.75">
      <c r="A85" s="218" t="s">
        <v>142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>
        <v>-521824</v>
      </c>
      <c r="K85" s="7">
        <v>-533177.4129000034</v>
      </c>
      <c r="L85" s="124"/>
    </row>
    <row r="86" spans="1:11" ht="12.75">
      <c r="A86" s="221" t="s">
        <v>13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13744670</v>
      </c>
      <c r="K86" s="53">
        <f>SUM(K87:K89)</f>
        <v>13744670.01</v>
      </c>
    </row>
    <row r="87" spans="1:11" ht="12.75">
      <c r="A87" s="218" t="s">
        <v>105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106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107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13744670</v>
      </c>
      <c r="K89" s="7">
        <v>13744670.01</v>
      </c>
    </row>
    <row r="90" spans="1:11" ht="12.75">
      <c r="A90" s="221" t="s">
        <v>14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485793607</v>
      </c>
      <c r="K90" s="53">
        <f>SUM(K91:K99)</f>
        <v>453212213.5599999</v>
      </c>
    </row>
    <row r="91" spans="1:11" ht="12.75">
      <c r="A91" s="218" t="s">
        <v>108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209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48947730</v>
      </c>
      <c r="K92" s="7">
        <v>48947730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261224629</v>
      </c>
      <c r="K93" s="7">
        <v>226161018.10999995</v>
      </c>
    </row>
    <row r="94" spans="1:11" ht="12.75">
      <c r="A94" s="218" t="s">
        <v>210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211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>
        <v>901357</v>
      </c>
      <c r="K95" s="7">
        <v>1700246.99</v>
      </c>
    </row>
    <row r="96" spans="1:11" ht="12.75">
      <c r="A96" s="218" t="s">
        <v>212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>
        <v>162173130</v>
      </c>
      <c r="K96" s="7">
        <v>162204697.61999997</v>
      </c>
    </row>
    <row r="97" spans="1:11" ht="12.75">
      <c r="A97" s="218" t="s">
        <v>85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83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/>
      <c r="K98" s="7">
        <v>1767025.44</v>
      </c>
    </row>
    <row r="99" spans="1:11" ht="12.75">
      <c r="A99" s="218" t="s">
        <v>84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12546761</v>
      </c>
      <c r="K99" s="7">
        <v>12431495.4</v>
      </c>
    </row>
    <row r="100" spans="1:12" ht="12.75">
      <c r="A100" s="221" t="s">
        <v>15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637789869</v>
      </c>
      <c r="K100" s="53">
        <f>SUM(K101:K112)</f>
        <v>683820579.93</v>
      </c>
      <c r="L100" s="124"/>
    </row>
    <row r="101" spans="1:12" ht="12.75">
      <c r="A101" s="218" t="s">
        <v>108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2003722</v>
      </c>
      <c r="K101" s="7">
        <v>803354.4</v>
      </c>
      <c r="L101" s="124"/>
    </row>
    <row r="102" spans="1:11" ht="12.75">
      <c r="A102" s="218" t="s">
        <v>209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20000</v>
      </c>
      <c r="K102" s="7"/>
    </row>
    <row r="103" spans="1:13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474132370</v>
      </c>
      <c r="K103" s="7">
        <v>484882454.96000004</v>
      </c>
      <c r="L103" s="124"/>
      <c r="M103" s="124"/>
    </row>
    <row r="104" spans="1:12" ht="12.75">
      <c r="A104" s="218" t="s">
        <v>210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18034318</v>
      </c>
      <c r="K104" s="7"/>
      <c r="L104" s="124"/>
    </row>
    <row r="105" spans="1:13" ht="12.75">
      <c r="A105" s="218" t="s">
        <v>211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90472078</v>
      </c>
      <c r="K105" s="7">
        <v>89012673</v>
      </c>
      <c r="L105" s="124"/>
      <c r="M105" s="124"/>
    </row>
    <row r="106" spans="1:11" ht="12.75">
      <c r="A106" s="218" t="s">
        <v>212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33743736</v>
      </c>
      <c r="K106" s="7">
        <v>32822169.939999998</v>
      </c>
    </row>
    <row r="107" spans="1:13" ht="12.75">
      <c r="A107" s="218" t="s">
        <v>85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  <c r="L107" s="124"/>
      <c r="M107" s="124"/>
    </row>
    <row r="108" spans="1:11" ht="12.75">
      <c r="A108" s="218" t="s">
        <v>86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398890</v>
      </c>
      <c r="K108" s="7">
        <v>362193.24</v>
      </c>
    </row>
    <row r="109" spans="1:11" ht="12.75">
      <c r="A109" s="218" t="s">
        <v>87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7355382</v>
      </c>
      <c r="K109" s="7">
        <v>10342845.999999998</v>
      </c>
    </row>
    <row r="110" spans="1:13" ht="12.75">
      <c r="A110" s="218" t="s">
        <v>90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2454213</v>
      </c>
      <c r="K110" s="7">
        <v>2454213.39</v>
      </c>
      <c r="M110" s="124"/>
    </row>
    <row r="111" spans="1:11" ht="12.75">
      <c r="A111" s="218" t="s">
        <v>88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3" ht="12.75">
      <c r="A112" s="218" t="s">
        <v>89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9175160</v>
      </c>
      <c r="K112" s="7">
        <v>63140675</v>
      </c>
      <c r="L112" s="124"/>
      <c r="M112" s="124"/>
    </row>
    <row r="113" spans="1:12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28572573</v>
      </c>
      <c r="K113" s="7">
        <v>49587927.47</v>
      </c>
      <c r="L113" s="124"/>
    </row>
    <row r="114" spans="1:12" ht="12.75">
      <c r="A114" s="221" t="s">
        <v>19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1575741293</v>
      </c>
      <c r="K114" s="53">
        <f>K69+K86+K90+K100+K113</f>
        <v>1567124632.5865998</v>
      </c>
      <c r="L114" s="124"/>
    </row>
    <row r="115" spans="1:11" ht="12.75">
      <c r="A115" s="207" t="s">
        <v>48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>
        <v>157967000</v>
      </c>
      <c r="K115" s="8">
        <v>144869261.9</v>
      </c>
    </row>
    <row r="116" spans="1:11" ht="12.75">
      <c r="A116" s="210" t="s">
        <v>276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155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2" ht="12.75">
      <c r="A118" s="218" t="s">
        <v>3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410362398</v>
      </c>
      <c r="K118" s="45">
        <v>367292419</v>
      </c>
      <c r="L118" s="124"/>
    </row>
    <row r="119" spans="1:12" ht="12.75">
      <c r="A119" s="224" t="s">
        <v>4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>
        <v>-521824</v>
      </c>
      <c r="K119" s="76">
        <v>-533177.4129000034</v>
      </c>
      <c r="L119" s="124"/>
    </row>
    <row r="120" spans="1:11" ht="12.75">
      <c r="A120" s="227" t="s">
        <v>277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  <row r="122" ht="12.75">
      <c r="K122" s="12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L53" sqref="L5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9.140625" style="52" customWidth="1"/>
    <col min="15" max="15" width="10.28125" style="52" bestFit="1" customWidth="1"/>
    <col min="16" max="16384" width="9.140625" style="52" customWidth="1"/>
  </cols>
  <sheetData>
    <row r="1" spans="1:13" ht="12.75" customHeight="1">
      <c r="A1" s="242" t="s">
        <v>128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50" t="s">
        <v>325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4" t="s">
        <v>321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5" t="s">
        <v>50</v>
      </c>
      <c r="B4" s="265"/>
      <c r="C4" s="265"/>
      <c r="D4" s="265"/>
      <c r="E4" s="265"/>
      <c r="F4" s="265"/>
      <c r="G4" s="265"/>
      <c r="H4" s="265"/>
      <c r="I4" s="58" t="s">
        <v>245</v>
      </c>
      <c r="J4" s="266" t="s">
        <v>285</v>
      </c>
      <c r="K4" s="266"/>
      <c r="L4" s="266" t="s">
        <v>286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4" t="s">
        <v>20</v>
      </c>
      <c r="B7" s="215"/>
      <c r="C7" s="215"/>
      <c r="D7" s="215"/>
      <c r="E7" s="215"/>
      <c r="F7" s="215"/>
      <c r="G7" s="215"/>
      <c r="H7" s="232"/>
      <c r="I7" s="3">
        <v>111</v>
      </c>
      <c r="J7" s="54">
        <f>SUM(J8:J9)</f>
        <v>120919183.15</v>
      </c>
      <c r="K7" s="54">
        <f>SUM(K8:K9)</f>
        <v>88877808</v>
      </c>
      <c r="L7" s="54">
        <f>SUM(L8:L9)</f>
        <v>69207951.77000001</v>
      </c>
      <c r="M7" s="54">
        <f>SUM(M8:M9)</f>
        <v>31523776.280000005</v>
      </c>
    </row>
    <row r="8" spans="1:13" ht="12.75">
      <c r="A8" s="221" t="s">
        <v>126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116755747.18</v>
      </c>
      <c r="K8" s="7">
        <v>85344100</v>
      </c>
      <c r="L8" s="7">
        <v>67850287.12</v>
      </c>
      <c r="M8" s="7">
        <v>31026836.150000006</v>
      </c>
    </row>
    <row r="9" spans="1:13" ht="12.75">
      <c r="A9" s="221" t="s">
        <v>94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4163435.97</v>
      </c>
      <c r="K9" s="7">
        <v>3533708</v>
      </c>
      <c r="L9" s="7">
        <v>1357664.65</v>
      </c>
      <c r="M9" s="7">
        <v>496940.13</v>
      </c>
    </row>
    <row r="10" spans="1:13" ht="12.75">
      <c r="A10" s="221" t="s">
        <v>7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120723535.16000001</v>
      </c>
      <c r="K10" s="53">
        <f>K11+K12+K16+K20+K21+K22+K25+K26</f>
        <v>76949806</v>
      </c>
      <c r="L10" s="53">
        <f>L11+L12+L16+L20+L21+L22+L25+L26</f>
        <v>87965308.69000001</v>
      </c>
      <c r="M10" s="53">
        <f>M11+M12+M16+M20+M21+M22+M25+M26</f>
        <v>40444690.48</v>
      </c>
    </row>
    <row r="11" spans="1:13" ht="12.75">
      <c r="A11" s="221" t="s">
        <v>95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13910117.14</v>
      </c>
      <c r="K11" s="7">
        <v>16425712</v>
      </c>
      <c r="L11" s="7">
        <v>15838120</v>
      </c>
      <c r="M11" s="7">
        <v>9525249.89</v>
      </c>
    </row>
    <row r="12" spans="1:13" ht="12.75">
      <c r="A12" s="221" t="s">
        <v>16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80948238</v>
      </c>
      <c r="K12" s="53">
        <f>SUM(K13:K15)</f>
        <v>47792895</v>
      </c>
      <c r="L12" s="53">
        <f>SUM(L13:L15)</f>
        <v>36237490.03</v>
      </c>
      <c r="M12" s="53">
        <v>14892961.169999998</v>
      </c>
    </row>
    <row r="13" spans="1:13" ht="12.75">
      <c r="A13" s="218" t="s">
        <v>122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1284538</v>
      </c>
      <c r="K13" s="7">
        <v>437422</v>
      </c>
      <c r="L13" s="7">
        <v>2897091.22</v>
      </c>
      <c r="M13" s="7">
        <v>1135147.24</v>
      </c>
    </row>
    <row r="14" spans="1:13" ht="12.75">
      <c r="A14" s="218" t="s">
        <v>123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/>
      <c r="K14" s="7"/>
      <c r="L14" s="7"/>
      <c r="M14" s="7"/>
    </row>
    <row r="15" spans="1:13" ht="12.75">
      <c r="A15" s="218" t="s">
        <v>52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79663700</v>
      </c>
      <c r="K15" s="7">
        <v>47355473</v>
      </c>
      <c r="L15" s="7">
        <v>33340398.810000002</v>
      </c>
      <c r="M15" s="7">
        <v>13757813.93</v>
      </c>
    </row>
    <row r="16" spans="1:13" ht="12.75">
      <c r="A16" s="221" t="s">
        <v>17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15195326.110000001</v>
      </c>
      <c r="K16" s="53">
        <f>SUM(K17:K19)</f>
        <v>7811520</v>
      </c>
      <c r="L16" s="53">
        <f>SUM(L17:L19)</f>
        <v>15113592.7</v>
      </c>
      <c r="M16" s="53">
        <v>7544834.61</v>
      </c>
    </row>
    <row r="17" spans="1:13" ht="12.75">
      <c r="A17" s="218" t="s">
        <v>53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9729951.920000002</v>
      </c>
      <c r="K17" s="7">
        <v>4997725</v>
      </c>
      <c r="L17" s="7">
        <v>9506557.36</v>
      </c>
      <c r="M17" s="7">
        <v>4752112.74</v>
      </c>
    </row>
    <row r="18" spans="1:13" ht="12.75">
      <c r="A18" s="218" t="s">
        <v>54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3376925</v>
      </c>
      <c r="K18" s="7">
        <v>1638544</v>
      </c>
      <c r="L18" s="7">
        <v>3533278.7</v>
      </c>
      <c r="M18" s="7">
        <v>1783485.11</v>
      </c>
    </row>
    <row r="19" spans="1:13" ht="12.75">
      <c r="A19" s="218" t="s">
        <v>55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2088449.19</v>
      </c>
      <c r="K19" s="7">
        <v>1175251</v>
      </c>
      <c r="L19" s="7">
        <v>2073756.64</v>
      </c>
      <c r="M19" s="7">
        <v>1009236.76</v>
      </c>
    </row>
    <row r="20" spans="1:13" ht="12.75">
      <c r="A20" s="221" t="s">
        <v>96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2414618.04</v>
      </c>
      <c r="K20" s="7">
        <v>1148138</v>
      </c>
      <c r="L20" s="7">
        <v>2348786</v>
      </c>
      <c r="M20" s="7">
        <v>1171589.5</v>
      </c>
    </row>
    <row r="21" spans="1:13" ht="12.75">
      <c r="A21" s="221" t="s">
        <v>97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8255235.87</v>
      </c>
      <c r="K21" s="7">
        <v>3771541</v>
      </c>
      <c r="L21" s="7">
        <v>7798397.960000003</v>
      </c>
      <c r="M21" s="7">
        <v>4577278.85</v>
      </c>
    </row>
    <row r="22" spans="1:13" ht="12.75">
      <c r="A22" s="221" t="s">
        <v>18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2729275.93</v>
      </c>
      <c r="M22" s="53">
        <f>SUM(M23:M24)</f>
        <v>2729275.93</v>
      </c>
    </row>
    <row r="23" spans="1:13" ht="12.75">
      <c r="A23" s="218" t="s">
        <v>113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114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/>
      <c r="K24" s="7"/>
      <c r="L24" s="7">
        <v>2729275.93</v>
      </c>
      <c r="M24" s="7">
        <v>2729275.93</v>
      </c>
    </row>
    <row r="25" spans="1:13" ht="12.75">
      <c r="A25" s="221" t="s">
        <v>98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/>
      <c r="K25" s="7"/>
      <c r="L25" s="7">
        <v>5174463</v>
      </c>
      <c r="M25" s="7"/>
    </row>
    <row r="26" spans="1:13" ht="12.75">
      <c r="A26" s="221" t="s">
        <v>41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/>
      <c r="K26" s="7"/>
      <c r="L26" s="7">
        <v>2725183.07</v>
      </c>
      <c r="M26" s="7">
        <v>3500.529999999795</v>
      </c>
    </row>
    <row r="27" spans="1:13" ht="12.75">
      <c r="A27" s="221" t="s">
        <v>179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10745321.59</v>
      </c>
      <c r="K27" s="53">
        <f>SUM(K28:K32)</f>
        <v>3054785</v>
      </c>
      <c r="L27" s="53">
        <f>SUM(L28:L32)</f>
        <v>13371535.279999996</v>
      </c>
      <c r="M27" s="53">
        <f>SUM(M28:M32)</f>
        <v>4395040.88</v>
      </c>
    </row>
    <row r="28" spans="1:13" ht="24.75" customHeight="1">
      <c r="A28" s="221" t="s">
        <v>193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/>
      <c r="K28" s="7"/>
      <c r="L28" s="7"/>
      <c r="M28" s="7"/>
    </row>
    <row r="29" spans="1:13" ht="23.25" customHeight="1">
      <c r="A29" s="221" t="s">
        <v>129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9841053.59</v>
      </c>
      <c r="K29" s="7">
        <v>2157224</v>
      </c>
      <c r="L29" s="7">
        <v>12318579.169999996</v>
      </c>
      <c r="M29" s="7">
        <v>3611802.59</v>
      </c>
    </row>
    <row r="30" spans="1:13" ht="12.75">
      <c r="A30" s="221" t="s">
        <v>115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/>
      <c r="K30" s="7"/>
      <c r="L30" s="7"/>
      <c r="M30" s="7"/>
    </row>
    <row r="31" spans="1:13" ht="12.75">
      <c r="A31" s="221" t="s">
        <v>189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>
        <v>4268</v>
      </c>
      <c r="K31" s="7">
        <v>-2439</v>
      </c>
      <c r="L31" s="7">
        <v>12394.74</v>
      </c>
      <c r="M31" s="7">
        <v>8999.34</v>
      </c>
    </row>
    <row r="32" spans="1:13" ht="12.75">
      <c r="A32" s="221" t="s">
        <v>116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>
        <v>900000</v>
      </c>
      <c r="K32" s="7">
        <v>900000</v>
      </c>
      <c r="L32" s="7">
        <v>1040561.37</v>
      </c>
      <c r="M32" s="7">
        <v>774238.95</v>
      </c>
    </row>
    <row r="33" spans="1:13" ht="12.75">
      <c r="A33" s="221" t="s">
        <v>180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36040898.57</v>
      </c>
      <c r="K33" s="53">
        <f>SUM(K34:K37)</f>
        <v>27122891</v>
      </c>
      <c r="L33" s="53">
        <f>SUM(L34:L37)</f>
        <v>36433100.440000005</v>
      </c>
      <c r="M33" s="53">
        <f>SUM(M34:M37)</f>
        <v>17770698.440000005</v>
      </c>
    </row>
    <row r="34" spans="1:13" ht="12.75">
      <c r="A34" s="221" t="s">
        <v>57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/>
      <c r="K34" s="7"/>
      <c r="L34" s="7"/>
      <c r="M34" s="7"/>
    </row>
    <row r="35" spans="1:13" ht="24.75" customHeight="1">
      <c r="A35" s="221" t="s">
        <v>56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31368342.96</v>
      </c>
      <c r="K35" s="7">
        <v>23806135</v>
      </c>
      <c r="L35" s="7">
        <v>35997687.34</v>
      </c>
      <c r="M35" s="7">
        <v>17770698.440000005</v>
      </c>
    </row>
    <row r="36" spans="1:13" ht="12.75">
      <c r="A36" s="221" t="s">
        <v>190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>
        <v>4672555.61</v>
      </c>
      <c r="K36" s="7">
        <v>3316756</v>
      </c>
      <c r="L36" s="7"/>
      <c r="M36" s="7"/>
    </row>
    <row r="37" spans="1:13" ht="12.75">
      <c r="A37" s="221" t="s">
        <v>58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/>
      <c r="K37" s="7"/>
      <c r="L37" s="7">
        <v>435413.1</v>
      </c>
      <c r="M37" s="7"/>
    </row>
    <row r="38" spans="1:13" ht="12.75">
      <c r="A38" s="221" t="s">
        <v>164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 ht="12.75">
      <c r="A39" s="221" t="s">
        <v>165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</row>
    <row r="40" spans="1:13" ht="12.75">
      <c r="A40" s="221" t="s">
        <v>191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 ht="12.75">
      <c r="A41" s="221" t="s">
        <v>192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 ht="12.75">
      <c r="A42" s="221" t="s">
        <v>181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131664504.74000001</v>
      </c>
      <c r="K42" s="53">
        <f>K7+K27+K38+K40</f>
        <v>91932593</v>
      </c>
      <c r="L42" s="53">
        <f>L7+L27+L38+L40</f>
        <v>82579487.05000001</v>
      </c>
      <c r="M42" s="53">
        <f>M7+M27+M38+M40</f>
        <v>35918817.160000004</v>
      </c>
    </row>
    <row r="43" spans="1:13" ht="12.75">
      <c r="A43" s="221" t="s">
        <v>182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156764433.73000002</v>
      </c>
      <c r="K43" s="53">
        <f>K10+K33+K39+K41</f>
        <v>104072697</v>
      </c>
      <c r="L43" s="53">
        <f>L10+L33+L39+L41</f>
        <v>124398409.13000003</v>
      </c>
      <c r="M43" s="53">
        <f>M10+M33+M39+M41</f>
        <v>58215388.92</v>
      </c>
    </row>
    <row r="44" spans="1:13" ht="12.75">
      <c r="A44" s="221" t="s">
        <v>202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-25099928.99000001</v>
      </c>
      <c r="K44" s="53">
        <f>K42-K43</f>
        <v>-12140104</v>
      </c>
      <c r="L44" s="53">
        <f>L42-L43</f>
        <v>-41818922.08000001</v>
      </c>
      <c r="M44" s="53">
        <f>M42-M43</f>
        <v>-22296571.759999998</v>
      </c>
    </row>
    <row r="45" spans="1:13" ht="12.75">
      <c r="A45" s="229" t="s">
        <v>184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9" t="s">
        <v>185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25099928.99000001</v>
      </c>
      <c r="K46" s="53">
        <f>IF(K43&gt;K42,K43-K42,0)</f>
        <v>12140104</v>
      </c>
      <c r="L46" s="53">
        <f>IF(L43&gt;L42,L43-L42,0)</f>
        <v>41818922.08000001</v>
      </c>
      <c r="M46" s="53">
        <f>IF(M43&gt;M42,M43-M42,0)</f>
        <v>22296571.759999998</v>
      </c>
    </row>
    <row r="47" spans="1:13" ht="12.75">
      <c r="A47" s="221" t="s">
        <v>183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/>
      <c r="K47" s="7"/>
      <c r="L47" s="7"/>
      <c r="M47" s="7"/>
    </row>
    <row r="48" spans="1:13" ht="12.75">
      <c r="A48" s="221" t="s">
        <v>203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-25099928.99000001</v>
      </c>
      <c r="K48" s="53">
        <f>K44-K47</f>
        <v>-12140104</v>
      </c>
      <c r="L48" s="53">
        <f>L44-L47</f>
        <v>-41818922.08000001</v>
      </c>
      <c r="M48" s="53">
        <f>M44-M47</f>
        <v>-22296571.759999998</v>
      </c>
    </row>
    <row r="49" spans="1:13" ht="12.75">
      <c r="A49" s="229" t="s">
        <v>161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5" ht="12.75">
      <c r="A50" s="261" t="s">
        <v>186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1">
        <f>IF(J48&lt;0,-J48,0)</f>
        <v>25099928.99000001</v>
      </c>
      <c r="K50" s="61">
        <f>IF(K48&lt;0,-K48,0)</f>
        <v>12140104</v>
      </c>
      <c r="L50" s="61">
        <f>IF(L48&lt;0,-L48,0)</f>
        <v>41818922.08000001</v>
      </c>
      <c r="M50" s="61">
        <f>IF(M48&lt;0,-M48,0)</f>
        <v>22296571.759999998</v>
      </c>
      <c r="O50" s="124"/>
    </row>
    <row r="51" spans="1:13" ht="12.75" customHeight="1">
      <c r="A51" s="210" t="s">
        <v>278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156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.75">
      <c r="A53" s="258" t="s">
        <v>200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>
        <v>-25061868.73244997</v>
      </c>
      <c r="K53" s="7">
        <v>-12121158.51033996</v>
      </c>
      <c r="L53" s="7">
        <v>-41807623.140499994</v>
      </c>
      <c r="M53" s="7">
        <v>-22291191.240650002</v>
      </c>
    </row>
    <row r="54" spans="1:13" ht="12.75">
      <c r="A54" s="258" t="s">
        <v>201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>
        <v>-38059.827550000016</v>
      </c>
      <c r="K54" s="8">
        <v>-18946.609660000016</v>
      </c>
      <c r="L54" s="8">
        <v>-11299.269499999993</v>
      </c>
      <c r="M54" s="8">
        <v>-5379.799349999991</v>
      </c>
    </row>
    <row r="55" spans="1:13" ht="12.75" customHeight="1">
      <c r="A55" s="210" t="s">
        <v>158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170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v>-25099928.560000002</v>
      </c>
      <c r="K56" s="6">
        <v>-12140105.560000002</v>
      </c>
      <c r="L56" s="6">
        <v>-41818922</v>
      </c>
      <c r="M56" s="6">
        <v>-22296571</v>
      </c>
    </row>
    <row r="57" spans="1:13" ht="12.75">
      <c r="A57" s="221" t="s">
        <v>187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-1342996</v>
      </c>
      <c r="K57" s="53">
        <f>SUM(K58:K64)</f>
        <v>-716346.0900000001</v>
      </c>
      <c r="L57" s="53">
        <f>SUM(L58:L64)</f>
        <v>-684698.77</v>
      </c>
      <c r="M57" s="53">
        <f>SUM(M58:M64)</f>
        <v>-282214.60000000003</v>
      </c>
    </row>
    <row r="58" spans="1:13" ht="12.75">
      <c r="A58" s="221" t="s">
        <v>194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>
        <v>-43754</v>
      </c>
      <c r="K58" s="7">
        <v>-43754</v>
      </c>
      <c r="L58" s="7">
        <v>10843.51</v>
      </c>
      <c r="M58" s="7">
        <v>15451.51</v>
      </c>
    </row>
    <row r="59" spans="1:13" ht="12.75">
      <c r="A59" s="221" t="s">
        <v>195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>
        <v>-589466</v>
      </c>
      <c r="K59" s="7">
        <v>-294732.83</v>
      </c>
      <c r="L59" s="7">
        <v>-589466</v>
      </c>
      <c r="M59" s="7">
        <v>-294732.83</v>
      </c>
    </row>
    <row r="60" spans="1:13" ht="12.75">
      <c r="A60" s="221" t="s">
        <v>39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>
        <v>-709776</v>
      </c>
      <c r="K60" s="7">
        <v>-377859.26</v>
      </c>
      <c r="L60" s="7">
        <v>-106076.28</v>
      </c>
      <c r="M60" s="7">
        <v>-2933.28</v>
      </c>
    </row>
    <row r="61" spans="1:13" ht="12.75">
      <c r="A61" s="221" t="s">
        <v>196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197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198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199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188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-115032</v>
      </c>
      <c r="K65" s="7">
        <v>-106573</v>
      </c>
      <c r="L65" s="7">
        <v>-115264.55</v>
      </c>
      <c r="M65" s="7">
        <v>-56317.55</v>
      </c>
    </row>
    <row r="66" spans="1:13" ht="12.75">
      <c r="A66" s="221" t="s">
        <v>162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-1227964</v>
      </c>
      <c r="K66" s="53">
        <f>K57-K65</f>
        <v>-609773.0900000001</v>
      </c>
      <c r="L66" s="53">
        <f>L57-L65</f>
        <v>-569434.22</v>
      </c>
      <c r="M66" s="53">
        <f>M57-M65</f>
        <v>-225897.05000000005</v>
      </c>
    </row>
    <row r="67" spans="1:13" ht="12.75">
      <c r="A67" s="221" t="s">
        <v>163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-26327892.560000002</v>
      </c>
      <c r="K67" s="61">
        <f>K56+K66</f>
        <v>-12749878.650000002</v>
      </c>
      <c r="L67" s="61">
        <f>L56+L66</f>
        <v>-42388356.22</v>
      </c>
      <c r="M67" s="61">
        <f>M56+M66</f>
        <v>-22522468.05</v>
      </c>
    </row>
    <row r="68" spans="1:13" ht="12.75" customHeight="1">
      <c r="A68" s="254" t="s">
        <v>279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157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200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>
        <v>-26289832.309934203</v>
      </c>
      <c r="K70" s="7">
        <v>-12730931.127824206</v>
      </c>
      <c r="L70" s="7">
        <v>-42377057</v>
      </c>
      <c r="M70" s="7">
        <v>-22517088.520150002</v>
      </c>
    </row>
    <row r="71" spans="1:13" ht="12.75">
      <c r="A71" s="251" t="s">
        <v>201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>
        <v>-38059.827550000016</v>
      </c>
      <c r="K71" s="8">
        <v>-18946.609660000016</v>
      </c>
      <c r="L71" s="8">
        <v>-11299</v>
      </c>
      <c r="M71" s="8">
        <v>-5379.529849999998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1" width="11.28125" style="52" bestFit="1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3" t="s">
        <v>136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321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75" t="s">
        <v>50</v>
      </c>
      <c r="B4" s="275"/>
      <c r="C4" s="275"/>
      <c r="D4" s="275"/>
      <c r="E4" s="275"/>
      <c r="F4" s="275"/>
      <c r="G4" s="275"/>
      <c r="H4" s="275"/>
      <c r="I4" s="66" t="s">
        <v>245</v>
      </c>
      <c r="J4" s="67" t="s">
        <v>285</v>
      </c>
      <c r="K4" s="67" t="s">
        <v>286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249</v>
      </c>
      <c r="K5" s="69" t="s">
        <v>250</v>
      </c>
    </row>
    <row r="6" spans="1:11" ht="12.75">
      <c r="A6" s="210" t="s">
        <v>130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34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-25061868.73244997</v>
      </c>
      <c r="K7" s="7">
        <v>-41807623.140499994</v>
      </c>
    </row>
    <row r="8" spans="1:11" ht="12.75">
      <c r="A8" s="218" t="s">
        <v>35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2414618.04</v>
      </c>
      <c r="K8" s="7">
        <v>2348786</v>
      </c>
    </row>
    <row r="9" spans="1:11" ht="12.75">
      <c r="A9" s="218" t="s">
        <v>36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2294340.4799999595</v>
      </c>
      <c r="K9" s="7">
        <v>23803419.477032326</v>
      </c>
    </row>
    <row r="10" spans="1:11" ht="12.75">
      <c r="A10" s="218" t="s">
        <v>37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38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13859017.050000072</v>
      </c>
      <c r="K11" s="7">
        <v>36853474</v>
      </c>
    </row>
    <row r="12" spans="1:11" ht="12.75">
      <c r="A12" s="218" t="s">
        <v>42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23654849.231915943</v>
      </c>
      <c r="K12" s="7">
        <v>12116789.725739166</v>
      </c>
    </row>
    <row r="13" spans="1:11" ht="12.75">
      <c r="A13" s="221" t="s">
        <v>131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17160956.069466002</v>
      </c>
      <c r="K13" s="53">
        <f>SUM(K7:K12)</f>
        <v>33314846.0622715</v>
      </c>
    </row>
    <row r="14" spans="1:11" ht="12.75">
      <c r="A14" s="218" t="s">
        <v>43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44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71150993</v>
      </c>
      <c r="K15" s="7">
        <v>25255515.719999745</v>
      </c>
    </row>
    <row r="16" spans="1:11" ht="12.75">
      <c r="A16" s="218" t="s">
        <v>45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3" ht="12.75">
      <c r="A17" s="218" t="s">
        <v>46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  <c r="M17" s="124"/>
    </row>
    <row r="18" spans="1:11" ht="12.75">
      <c r="A18" s="221" t="s">
        <v>132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71150993</v>
      </c>
      <c r="K18" s="53">
        <f>SUM(K14:K17)</f>
        <v>25255515.719999745</v>
      </c>
    </row>
    <row r="19" spans="1:13" ht="12.75">
      <c r="A19" s="221" t="s">
        <v>30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0</v>
      </c>
      <c r="K19" s="53">
        <f>IF(K13&gt;K18,K13-K18,0)</f>
        <v>8059330.342271753</v>
      </c>
      <c r="M19" s="124"/>
    </row>
    <row r="20" spans="1:11" ht="12.75">
      <c r="A20" s="221" t="s">
        <v>31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53990036.930534</v>
      </c>
      <c r="K20" s="53">
        <f>IF(K18&gt;K13,K18-K13,0)</f>
        <v>0</v>
      </c>
    </row>
    <row r="21" spans="1:11" ht="12.75">
      <c r="A21" s="210" t="s">
        <v>133</v>
      </c>
      <c r="B21" s="211"/>
      <c r="C21" s="211"/>
      <c r="D21" s="211"/>
      <c r="E21" s="211"/>
      <c r="F21" s="211"/>
      <c r="G21" s="211"/>
      <c r="H21" s="211"/>
      <c r="I21" s="267"/>
      <c r="J21" s="267"/>
      <c r="K21" s="268"/>
    </row>
    <row r="22" spans="1:11" ht="12.75">
      <c r="A22" s="218" t="s">
        <v>147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/>
      <c r="K22" s="7"/>
    </row>
    <row r="23" spans="1:11" ht="12.75">
      <c r="A23" s="218" t="s">
        <v>148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6876144.58483848</v>
      </c>
      <c r="K23" s="7"/>
    </row>
    <row r="24" spans="1:11" ht="12.75">
      <c r="A24" s="218" t="s">
        <v>149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150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151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66157518.61759722</v>
      </c>
      <c r="K26" s="7">
        <v>27385104.71</v>
      </c>
    </row>
    <row r="27" spans="1:11" ht="12.75">
      <c r="A27" s="221" t="s">
        <v>137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73033663.2024357</v>
      </c>
      <c r="K27" s="53">
        <f>SUM(K22:K26)</f>
        <v>27385104.71</v>
      </c>
    </row>
    <row r="28" spans="1:11" ht="12.75">
      <c r="A28" s="218" t="s">
        <v>101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406307</v>
      </c>
      <c r="K28" s="7">
        <v>5656081.8599999845</v>
      </c>
    </row>
    <row r="29" spans="1:11" ht="12.75">
      <c r="A29" s="218" t="s">
        <v>102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10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>
        <v>2291881.132271573</v>
      </c>
    </row>
    <row r="31" spans="1:11" ht="12.75">
      <c r="A31" s="221" t="s">
        <v>2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406307</v>
      </c>
      <c r="K31" s="53">
        <f>SUM(K28:K30)</f>
        <v>7947962.992271557</v>
      </c>
    </row>
    <row r="32" spans="1:13" ht="12.75">
      <c r="A32" s="221" t="s">
        <v>32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72627356.2024357</v>
      </c>
      <c r="K32" s="53">
        <f>IF(K27&gt;K31,K27-K31,0)</f>
        <v>19437141.717728443</v>
      </c>
      <c r="M32" s="124"/>
    </row>
    <row r="33" spans="1:11" ht="12.75">
      <c r="A33" s="221" t="s">
        <v>33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0" t="s">
        <v>134</v>
      </c>
      <c r="B34" s="211"/>
      <c r="C34" s="211"/>
      <c r="D34" s="211"/>
      <c r="E34" s="211"/>
      <c r="F34" s="211"/>
      <c r="G34" s="211"/>
      <c r="H34" s="211"/>
      <c r="I34" s="267"/>
      <c r="J34" s="267"/>
      <c r="K34" s="268"/>
    </row>
    <row r="35" spans="1:11" ht="12.75">
      <c r="A35" s="218" t="s">
        <v>143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23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24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21" t="s">
        <v>59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8" t="s">
        <v>25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24797396</v>
      </c>
      <c r="K39" s="7">
        <v>22201440.640000105</v>
      </c>
    </row>
    <row r="40" spans="1:11" ht="12.75">
      <c r="A40" s="218" t="s">
        <v>26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27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3" ht="12.75">
      <c r="A42" s="218" t="s">
        <v>28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  <c r="M42" s="124"/>
    </row>
    <row r="43" spans="1:11" ht="12.75">
      <c r="A43" s="218" t="s">
        <v>29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21" t="s">
        <v>60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24797396</v>
      </c>
      <c r="K44" s="53">
        <f>SUM(K39:K43)</f>
        <v>22201440.640000105</v>
      </c>
    </row>
    <row r="45" spans="1:11" ht="12.75">
      <c r="A45" s="221" t="s">
        <v>11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1" t="s">
        <v>12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24797396</v>
      </c>
      <c r="K46" s="53">
        <f>IF(K44&gt;K38,K44-K38,0)</f>
        <v>22201440.640000105</v>
      </c>
    </row>
    <row r="47" spans="1:11" ht="12.75">
      <c r="A47" s="218" t="s">
        <v>61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5295031.420000091</v>
      </c>
    </row>
    <row r="48" spans="1:11" ht="12.75">
      <c r="A48" s="218" t="s">
        <v>62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6160076.728098296</v>
      </c>
      <c r="K48" s="53">
        <f>IF(K20-K19+K33-K32+K46-K45&gt;0,K20-K19+K33-K32+K46-K45,0)</f>
        <v>0</v>
      </c>
    </row>
    <row r="49" spans="1:11" ht="12.75">
      <c r="A49" s="218" t="s">
        <v>135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11960651</v>
      </c>
      <c r="K49" s="7">
        <v>4524370</v>
      </c>
    </row>
    <row r="50" spans="1:11" ht="12.75">
      <c r="A50" s="218" t="s">
        <v>144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f>J19+J32+J45</f>
        <v>72627356.2024357</v>
      </c>
      <c r="K50" s="5">
        <f>K19+K32+K45</f>
        <v>27496472.060000196</v>
      </c>
    </row>
    <row r="51" spans="1:11" ht="12.75">
      <c r="A51" s="218" t="s">
        <v>145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f>J20+J33+J46</f>
        <v>78787432.930534</v>
      </c>
      <c r="K51" s="5">
        <f>K20+K33+K46</f>
        <v>22201440.640000105</v>
      </c>
    </row>
    <row r="52" spans="1:13" ht="12.75">
      <c r="A52" s="224" t="s">
        <v>146</v>
      </c>
      <c r="B52" s="225"/>
      <c r="C52" s="225"/>
      <c r="D52" s="225"/>
      <c r="E52" s="225"/>
      <c r="F52" s="225"/>
      <c r="G52" s="225"/>
      <c r="H52" s="225"/>
      <c r="I52" s="4">
        <v>44</v>
      </c>
      <c r="J52" s="65">
        <f>J49+J50-J51</f>
        <v>5800574.271901697</v>
      </c>
      <c r="K52" s="61">
        <f>K49+K50-K51</f>
        <v>9819401.420000091</v>
      </c>
      <c r="L52" s="124"/>
      <c r="M52" s="124"/>
    </row>
    <row r="53" ht="12.75">
      <c r="K53" s="124"/>
    </row>
    <row r="54" ht="12.75">
      <c r="K54" s="124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9.57421875" style="72" bestFit="1" customWidth="1"/>
    <col min="11" max="11" width="10.140625" style="72" bestFit="1" customWidth="1"/>
    <col min="12" max="12" width="11.140625" style="72" bestFit="1" customWidth="1"/>
    <col min="13" max="13" width="12.8515625" style="72" customWidth="1"/>
    <col min="14" max="16384" width="9.140625" style="72" customWidth="1"/>
  </cols>
  <sheetData>
    <row r="1" spans="1:12" ht="12.75">
      <c r="A1" s="291" t="s">
        <v>247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1"/>
    </row>
    <row r="2" spans="1:12" ht="15.75">
      <c r="A2" s="42"/>
      <c r="B2" s="70"/>
      <c r="C2" s="276" t="s">
        <v>248</v>
      </c>
      <c r="D2" s="276"/>
      <c r="E2" s="73" t="s">
        <v>322</v>
      </c>
      <c r="F2" s="43" t="s">
        <v>216</v>
      </c>
      <c r="G2" s="277" t="s">
        <v>323</v>
      </c>
      <c r="H2" s="278"/>
      <c r="I2" s="70"/>
      <c r="J2" s="70"/>
      <c r="K2" s="70"/>
      <c r="L2" s="74"/>
    </row>
    <row r="3" spans="1:11" ht="23.25">
      <c r="A3" s="279" t="s">
        <v>50</v>
      </c>
      <c r="B3" s="279"/>
      <c r="C3" s="279"/>
      <c r="D3" s="279"/>
      <c r="E3" s="279"/>
      <c r="F3" s="279"/>
      <c r="G3" s="279"/>
      <c r="H3" s="279"/>
      <c r="I3" s="77" t="s">
        <v>271</v>
      </c>
      <c r="J3" s="78" t="s">
        <v>124</v>
      </c>
      <c r="K3" s="78" t="s">
        <v>125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0">
        <v>2</v>
      </c>
      <c r="J4" s="79" t="s">
        <v>249</v>
      </c>
      <c r="K4" s="79" t="s">
        <v>250</v>
      </c>
    </row>
    <row r="5" spans="1:11" ht="12.75">
      <c r="A5" s="281" t="s">
        <v>251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270904000</v>
      </c>
      <c r="K5" s="45">
        <v>270904000</v>
      </c>
    </row>
    <row r="6" spans="1:11" ht="12.75">
      <c r="A6" s="281" t="s">
        <v>252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160634352</v>
      </c>
      <c r="K6" s="46">
        <v>160634352</v>
      </c>
    </row>
    <row r="7" spans="1:11" ht="12.75">
      <c r="A7" s="281" t="s">
        <v>253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27306861</v>
      </c>
      <c r="K7" s="46">
        <v>37208748.0441999</v>
      </c>
    </row>
    <row r="8" spans="1:11" ht="12.75">
      <c r="A8" s="281" t="s">
        <v>254</v>
      </c>
      <c r="B8" s="282"/>
      <c r="C8" s="282"/>
      <c r="D8" s="282"/>
      <c r="E8" s="282"/>
      <c r="F8" s="282"/>
      <c r="G8" s="282"/>
      <c r="H8" s="282"/>
      <c r="I8" s="44">
        <v>4</v>
      </c>
      <c r="J8" s="46"/>
      <c r="K8" s="46">
        <v>-100172676.84759998</v>
      </c>
    </row>
    <row r="9" spans="1:11" ht="12.75">
      <c r="A9" s="281" t="s">
        <v>255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-89588657</v>
      </c>
      <c r="K9" s="46">
        <v>-41818922.40999998</v>
      </c>
    </row>
    <row r="10" spans="1:11" ht="12.75">
      <c r="A10" s="281" t="s">
        <v>256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>
        <v>40978841</v>
      </c>
      <c r="K10" s="46">
        <v>40507267.9</v>
      </c>
    </row>
    <row r="11" spans="1:12" ht="12.75">
      <c r="A11" s="281" t="s">
        <v>257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  <c r="L11" s="125"/>
    </row>
    <row r="12" spans="1:11" ht="12.75">
      <c r="A12" s="281" t="s">
        <v>258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>
        <v>-394823</v>
      </c>
      <c r="K12" s="46">
        <v>-503527.07</v>
      </c>
    </row>
    <row r="13" spans="1:13" ht="12.75">
      <c r="A13" s="281" t="s">
        <v>259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  <c r="M13" s="125"/>
    </row>
    <row r="14" spans="1:12" ht="12.75">
      <c r="A14" s="283" t="s">
        <v>260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5">
        <f>SUM(J5:J13)</f>
        <v>409840574</v>
      </c>
      <c r="K14" s="75">
        <f>SUM(K5:K13)</f>
        <v>366759241.6165999</v>
      </c>
      <c r="L14" s="125"/>
    </row>
    <row r="15" spans="1:11" ht="12.75">
      <c r="A15" s="281" t="s">
        <v>261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>
        <v>-9342</v>
      </c>
      <c r="K15" s="46">
        <v>10843.51</v>
      </c>
    </row>
    <row r="16" spans="1:11" ht="12.75">
      <c r="A16" s="281" t="s">
        <v>262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3" ht="12.75">
      <c r="A17" s="281" t="s">
        <v>263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  <c r="M17" s="125"/>
    </row>
    <row r="18" spans="1:11" ht="12.75">
      <c r="A18" s="281" t="s">
        <v>264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265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266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267</v>
      </c>
      <c r="B21" s="284"/>
      <c r="C21" s="284"/>
      <c r="D21" s="284"/>
      <c r="E21" s="284"/>
      <c r="F21" s="284"/>
      <c r="G21" s="284"/>
      <c r="H21" s="284"/>
      <c r="I21" s="44">
        <v>17</v>
      </c>
      <c r="J21" s="76">
        <f>SUM(J15:J20)</f>
        <v>-9342</v>
      </c>
      <c r="K21" s="76">
        <f>SUM(K15:K20)</f>
        <v>10843.51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268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>
        <v>410362398</v>
      </c>
      <c r="K23" s="45">
        <f>K14-K24</f>
        <v>367292418.6165999</v>
      </c>
    </row>
    <row r="24" spans="1:13" ht="17.25" customHeight="1">
      <c r="A24" s="287" t="s">
        <v>269</v>
      </c>
      <c r="B24" s="288"/>
      <c r="C24" s="288"/>
      <c r="D24" s="288"/>
      <c r="E24" s="288"/>
      <c r="F24" s="288"/>
      <c r="G24" s="288"/>
      <c r="H24" s="288"/>
      <c r="I24" s="48">
        <v>19</v>
      </c>
      <c r="J24" s="76">
        <v>-521824</v>
      </c>
      <c r="K24" s="76">
        <v>-533177</v>
      </c>
      <c r="M24" s="125"/>
    </row>
    <row r="25" spans="1:11" ht="30" customHeight="1">
      <c r="A25" s="289" t="s">
        <v>270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246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282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2012-07-27T14:38:47Z</cp:lastPrinted>
  <dcterms:created xsi:type="dcterms:W3CDTF">2008-10-17T11:51:54Z</dcterms:created>
  <dcterms:modified xsi:type="dcterms:W3CDTF">2012-07-27T14:39:31Z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