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<sst xmlns="http://schemas.openxmlformats.org/spreadsheetml/2006/main" count="416" uniqueCount="362">
  <si>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</si>
  <si>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</si>
  <si>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</si>
  <si>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</si>
  <si>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</si>
  <si>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</si>
  <si>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</si>
  <si>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</si>
  <si>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</si>
  <si>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</si>
  <si>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</si>
  <si>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</si>
  <si>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</si>
  <si>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</si>
  <si>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</si>
  <si>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</si>
  <si>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</si>
  <si>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</si>
  <si>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</si>
  <si>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</si>
  <si>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</si>
  <si>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</si>
  <si>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</si>
  <si>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</si>
  <si>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</si>
  <si>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</si>
  <si>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</si>
  <si>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</si>
  <si>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</si>
  <si>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</si>
  <si>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</si>
  <si>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</si>
  <si>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</si>
  <si>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</si>
  <si>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</si>
  <si>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</si>
  <si>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</si>
  <si>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</si>
  <si>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</si>
  <si>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</si>
  <si>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</si>
  <si>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</si>
  <si>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</si>
  <si>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</si>
  <si>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</si>
  <si>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</si>
  <si>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</si>
  <si>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</si>
  <si>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</si>
  <si>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</si>
  <si>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</si>
  <si>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</si>
  <si>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</si>
  <si>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</si>
  <si>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</si>
  <si>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</si>
  <si>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</si>
  <si>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</si>
  <si>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</si>
  <si>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</si>
  <si>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</si>
  <si>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</si>
  <si>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</si>
  <si>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</si>
  <si>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</si>
  <si>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</si>
  <si>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</si>
  <si>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</si>
  <si>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</si>
  <si>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</si>
  <si>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</si>
  <si>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</si>
  <si>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</si>
  <si>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</si>
  <si>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</si>
  <si>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</si>
  <si>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</si>
  <si>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</si>
  <si>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</si>
  <si>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</si>
  <si>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</si>
  <si>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</si>
  <si>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</si>
  <si>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</si>
  <si>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</si>
  <si>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</si>
  <si>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</si>
  <si>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</si>
  <si>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</si>
  <si>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</si>
  <si>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</si>
  <si>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</si>
  <si>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</si>
  <si>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</si>
  <si>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</si>
  <si>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</si>
  <si>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</si>
  <si>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</si>
  <si>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</si>
  <si>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</si>
  <si>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</si>
  <si>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</si>
  <si>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</si>
  <si>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</si>
  <si>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</si>
  <si>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</si>
  <si>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</si>
  <si>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</si>
  <si>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</si>
  <si>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</si>
  <si>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</si>
  <si>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</si>
  <si>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</si>
  <si>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</si>
  <si>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</si>
  <si>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</si>
  <si>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</si>
  <si>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</si>
  <si>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</si>
  <si>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</si>
  <si>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</si>
  <si>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</si>
  <si>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</si>
  <si>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</si>
  <si>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</si>
  <si>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</si>
  <si>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</si>
  <si>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</si>
  <si>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</si>
  <si>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</si>
  <si>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</si>
  <si>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</si>
  <si>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</si>
  <si>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</si>
  <si>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</si>
  <si>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</si>
  <si>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</si>
  <si>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</si>
  <si>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</si>
  <si>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</si>
  <si>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</si>
  <si>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</si>
  <si>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</si>
  <si>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</si>
  <si>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</si>
  <si>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</si>
  <si>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</si>
  <si>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</si>
  <si>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</si>
  <si>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</si>
  <si>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</si>
  <si>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</si>
  <si>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</si>
  <si>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</si>
  <si>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</si>
  <si>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</si>
  <si>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</si>
  <si>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</si>
  <si>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</si>
  <si>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</si>
  <si>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</si>
  <si>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</si>
  <si>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</si>
  <si>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</si>
  <si>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</si>
  <si>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</si>
  <si>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</si>
  <si>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</si>
  <si>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</si>
  <si>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</si>
  <si>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</si>
  <si>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</si>
  <si>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</si>
  <si>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</si>
  <si>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</si>
  <si>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</si>
  <si>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</si>
  <si>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</si>
  <si>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</si>
  <si>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</si>
  <si>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</si>
  <si>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</si>
  <si>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</si>
  <si>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</si>
  <si>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</si>
  <si>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</si>
  <si>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</si>
  <si>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</si>
  <si>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</si>
  <si>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</si>
  <si>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</si>
  <si>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</si>
  <si>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</si>
  <si>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</si>
  <si>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</si>
  <si>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</si>
  <si>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</si>
  <si>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</si>
  <si>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</si>
  <si>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</si>
  <si>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</si>
  <si>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</si>
  <si>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</si>
  <si>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</si>
  <si>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</si>
  <si>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</si>
  <si>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</si>
  <si>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</si>
  <si>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</si>
  <si>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</si>
  <si>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</si>
  <si>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</si>
  <si>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</si>
  <si>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</si>
  <si>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</si>
  <si>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</si>
  <si>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</si>
  <si>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</si>
  <si>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</si>
  <si>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</si>
  <si>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</si>
  <si>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</si>
  <si>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</si>
  <si>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</si>
  <si>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</si>
  <si>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</si>
  <si>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</si>
  <si>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</si>
  <si>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</si>
  <si>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</si>
  <si>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</si>
  <si>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</si>
  <si>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</si>
  <si>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</si>
  <si>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</si>
  <si>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</si>
  <si>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</si>
  <si>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</si>
  <si>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</si>
  <si>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</si>
  <si>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</si>
  <si>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</si>
  <si>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</si>
  <si>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</si>
  <si>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</si>
  <si>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</si>
  <si>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</si>
  <si>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</si>
  <si>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</si>
  <si>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</si>
  <si>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</si>
  <si>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</si>
  <si>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</si>
  <si>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</si>
  <si>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</si>
  <si>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</si>
  <si>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</si>
  <si>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</si>
  <si>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</si>
  <si>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</si>
  <si>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</si>
  <si>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</si>
  <si>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</si>
  <si>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</si>
  <si>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</si>
  <si>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</si>
  <si>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</si>
  <si>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</si>
  <si>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</si>
  <si>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</si>
  <si>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</si>
  <si>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</si>
  <si>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</si>
  <si>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</si>
  <si>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</si>
  <si>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</si>
  <si>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</si>
  <si>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</si>
  <si>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</si>
  <si>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</si>
  <si>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</si>
  <si>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</si>
  <si>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</si>
  <si>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</si>
  <si>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</si>
  <si>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</si>
  <si>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</si>
  <si>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</si>
  <si>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</si>
  <si>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</si>
  <si>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</si>
  <si>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</si>
  <si>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</si>
  <si>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</si>
  <si>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</si>
  <si>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</si>
  <si>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</si>
  <si>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</si>
  <si>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</si>
  <si>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</si>
  <si>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</si>
  <si>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</si>
  <si>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</si>
  <si>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</si>
  <si>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</si>
  <si>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</si>
  <si>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</si>
  <si>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</si>
  <si>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</si>
  <si>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</si>
  <si>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</si>
  <si>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</si>
  <si>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</si>
  <si>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</si>
  <si>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</si>
  <si>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</si>
  <si>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</si>
  <si>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</si>
  <si>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</si>
  <si>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</si>
  <si>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</si>
  <si>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</si>
  <si>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</si>
  <si>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</si>
  <si>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</si>
  <si>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</si>
  <si>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</si>
  <si>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</si>
  <si>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</si>
  <si>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</si>
  <si>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</si>
  <si>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</si>
  <si>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</si>
  <si>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</si>
  <si>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</si>
  <si>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</si>
  <si>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</si>
  <si>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</si>
  <si>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</si>
  <si>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</si>
  <si>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</si>
  <si>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</si>
  <si>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</si>
  <si>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</si>
  <si>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</si>
  <si>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</si>
  <si>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</si>
  <si>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</si>
  <si>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</si>
  <si>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</si>
  <si>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</si>
  <si>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>Zoltán Sándor Áldott</t>
  </si>
  <si>
    <t xml:space="preserve">64603058187
</t>
  </si>
  <si>
    <t>Goran Pavlović</t>
  </si>
  <si>
    <t>01 612 4885</t>
  </si>
  <si>
    <t xml:space="preserve">Goran.Pavlovic@trs.ina.hr </t>
  </si>
  <si>
    <t>01 612 3115</t>
  </si>
  <si>
    <t>Top Računovodstvo Servisi d.o.o.; član INA Grupe</t>
  </si>
  <si>
    <t>Obveznik: INA - Industrija nafte d.d. Zagreb - konsolidirano</t>
  </si>
  <si>
    <t>Obveznik: INA-INDUSTRIJA NAFTE,  d.d. - konsolidirano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</si>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</sst>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0">
      <selection activeCell="A40" sqref="A40:D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03" t="s">
        <v>249</v>
      </c>
      <c r="B2" s="204"/>
      <c r="C2" s="204"/>
      <c r="D2" s="205"/>
      <c r="E2" s="120">
        <v>43101</v>
      </c>
      <c r="F2" s="12"/>
      <c r="G2" s="13" t="s">
        <v>250</v>
      </c>
      <c r="H2" s="120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6" t="s">
        <v>317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251</v>
      </c>
      <c r="B6" s="146"/>
      <c r="C6" s="162" t="s">
        <v>323</v>
      </c>
      <c r="D6" s="16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9" t="s">
        <v>252</v>
      </c>
      <c r="B8" s="210"/>
      <c r="C8" s="162" t="s">
        <v>324</v>
      </c>
      <c r="D8" s="16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201"/>
      <c r="C10" s="162" t="s">
        <v>325</v>
      </c>
      <c r="D10" s="16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5" t="s">
        <v>254</v>
      </c>
      <c r="B12" s="146"/>
      <c r="C12" s="164" t="s">
        <v>326</v>
      </c>
      <c r="D12" s="197"/>
      <c r="E12" s="197"/>
      <c r="F12" s="197"/>
      <c r="G12" s="197"/>
      <c r="H12" s="197"/>
      <c r="I12" s="19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5" t="s">
        <v>255</v>
      </c>
      <c r="B14" s="146"/>
      <c r="C14" s="199" t="s">
        <v>327</v>
      </c>
      <c r="D14" s="200"/>
      <c r="E14" s="16"/>
      <c r="F14" s="164" t="s">
        <v>328</v>
      </c>
      <c r="G14" s="197"/>
      <c r="H14" s="197"/>
      <c r="I14" s="19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5" t="s">
        <v>256</v>
      </c>
      <c r="B16" s="146"/>
      <c r="C16" s="164" t="s">
        <v>329</v>
      </c>
      <c r="D16" s="197"/>
      <c r="E16" s="197"/>
      <c r="F16" s="197"/>
      <c r="G16" s="197"/>
      <c r="H16" s="197"/>
      <c r="I16" s="19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5" t="s">
        <v>257</v>
      </c>
      <c r="B18" s="146"/>
      <c r="C18" s="190" t="s">
        <v>330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5" t="s">
        <v>258</v>
      </c>
      <c r="B20" s="146"/>
      <c r="C20" s="190" t="s">
        <v>331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5" t="s">
        <v>259</v>
      </c>
      <c r="B22" s="146"/>
      <c r="C22" s="126">
        <v>133</v>
      </c>
      <c r="D22" s="179" t="s">
        <v>328</v>
      </c>
      <c r="E22" s="195"/>
      <c r="F22" s="196"/>
      <c r="G22" s="145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5" t="s">
        <v>260</v>
      </c>
      <c r="B24" s="146"/>
      <c r="C24" s="126">
        <v>21</v>
      </c>
      <c r="D24" s="179" t="s">
        <v>332</v>
      </c>
      <c r="E24" s="180"/>
      <c r="F24" s="180"/>
      <c r="G24" s="181"/>
      <c r="H24" s="51" t="s">
        <v>261</v>
      </c>
      <c r="I24" s="135">
        <v>10796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5" t="s">
        <v>262</v>
      </c>
      <c r="B26" s="146"/>
      <c r="C26" s="121" t="s">
        <v>333</v>
      </c>
      <c r="D26" s="25"/>
      <c r="E26" s="33"/>
      <c r="F26" s="24"/>
      <c r="G26" s="182" t="s">
        <v>263</v>
      </c>
      <c r="H26" s="146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3" t="s">
        <v>264</v>
      </c>
      <c r="B28" s="184"/>
      <c r="C28" s="185"/>
      <c r="D28" s="185"/>
      <c r="E28" s="186" t="s">
        <v>265</v>
      </c>
      <c r="F28" s="187"/>
      <c r="G28" s="187"/>
      <c r="H28" s="188" t="s">
        <v>266</v>
      </c>
      <c r="I28" s="18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4" t="s">
        <v>326</v>
      </c>
      <c r="B30" s="165"/>
      <c r="C30" s="165"/>
      <c r="D30" s="166"/>
      <c r="E30" s="174" t="s">
        <v>340</v>
      </c>
      <c r="F30" s="165"/>
      <c r="G30" s="165"/>
      <c r="H30" s="162" t="s">
        <v>323</v>
      </c>
      <c r="I30" s="163"/>
      <c r="J30" s="10"/>
      <c r="K30" s="10"/>
      <c r="L30" s="10"/>
    </row>
    <row r="31" spans="1:12" ht="12.75">
      <c r="A31" s="94"/>
      <c r="B31" s="22"/>
      <c r="C31" s="21"/>
      <c r="D31" s="177"/>
      <c r="E31" s="177"/>
      <c r="F31" s="177"/>
      <c r="G31" s="178"/>
      <c r="H31" s="16"/>
      <c r="I31" s="101"/>
      <c r="J31" s="10"/>
      <c r="K31" s="10"/>
      <c r="L31" s="10"/>
    </row>
    <row r="32" spans="1:12" ht="12.75">
      <c r="A32" s="174" t="s">
        <v>335</v>
      </c>
      <c r="B32" s="165"/>
      <c r="C32" s="165"/>
      <c r="D32" s="166"/>
      <c r="E32" s="174" t="s">
        <v>341</v>
      </c>
      <c r="F32" s="165"/>
      <c r="G32" s="165"/>
      <c r="H32" s="162" t="s">
        <v>346</v>
      </c>
      <c r="I32" s="163"/>
      <c r="J32" s="10"/>
      <c r="K32" s="10"/>
      <c r="L32" s="10"/>
    </row>
    <row r="33" spans="1:12" ht="12.75">
      <c r="A33" s="127"/>
      <c r="B33" s="128"/>
      <c r="C33" s="129"/>
      <c r="D33" s="130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4" t="s">
        <v>336</v>
      </c>
      <c r="B34" s="175"/>
      <c r="C34" s="175"/>
      <c r="D34" s="176"/>
      <c r="E34" s="174" t="s">
        <v>342</v>
      </c>
      <c r="F34" s="165"/>
      <c r="G34" s="165"/>
      <c r="H34" s="162" t="s">
        <v>347</v>
      </c>
      <c r="I34" s="163"/>
      <c r="J34" s="10"/>
      <c r="K34" s="10"/>
      <c r="L34" s="10"/>
    </row>
    <row r="35" spans="1:12" ht="12.75">
      <c r="A35" s="131"/>
      <c r="B35" s="132"/>
      <c r="C35" s="172"/>
      <c r="D35" s="173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4" t="s">
        <v>337</v>
      </c>
      <c r="B36" s="165"/>
      <c r="C36" s="165"/>
      <c r="D36" s="166"/>
      <c r="E36" s="174" t="s">
        <v>343</v>
      </c>
      <c r="F36" s="165"/>
      <c r="G36" s="165"/>
      <c r="H36" s="162" t="s">
        <v>348</v>
      </c>
      <c r="I36" s="163"/>
      <c r="J36" s="10"/>
      <c r="K36" s="10"/>
      <c r="L36" s="10"/>
    </row>
    <row r="37" spans="1:12" ht="12.75">
      <c r="A37" s="131"/>
      <c r="B37" s="132"/>
      <c r="C37" s="172"/>
      <c r="D37" s="173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74" t="s">
        <v>338</v>
      </c>
      <c r="B38" s="165"/>
      <c r="C38" s="165"/>
      <c r="D38" s="166"/>
      <c r="E38" s="174" t="s">
        <v>344</v>
      </c>
      <c r="F38" s="165"/>
      <c r="G38" s="165"/>
      <c r="H38" s="162" t="s">
        <v>349</v>
      </c>
      <c r="I38" s="163"/>
      <c r="J38" s="10"/>
      <c r="K38" s="10"/>
      <c r="L38" s="10"/>
    </row>
    <row r="39" spans="1:12" ht="12.75">
      <c r="A39" s="131"/>
      <c r="B39" s="132"/>
      <c r="C39" s="133"/>
      <c r="D39" s="134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4" t="s">
        <v>339</v>
      </c>
      <c r="B40" s="165"/>
      <c r="C40" s="165"/>
      <c r="D40" s="166"/>
      <c r="E40" s="174" t="s">
        <v>345</v>
      </c>
      <c r="F40" s="165"/>
      <c r="G40" s="165"/>
      <c r="H40" s="162" t="s">
        <v>350</v>
      </c>
      <c r="I40" s="163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41"/>
      <c r="C44" s="162" t="s">
        <v>352</v>
      </c>
      <c r="D44" s="163"/>
      <c r="E44" s="26"/>
      <c r="F44" s="164" t="s">
        <v>357</v>
      </c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40" t="s">
        <v>268</v>
      </c>
      <c r="B46" s="141"/>
      <c r="C46" s="164" t="s">
        <v>353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41"/>
      <c r="C48" s="155" t="s">
        <v>354</v>
      </c>
      <c r="D48" s="143"/>
      <c r="E48" s="144"/>
      <c r="F48" s="16"/>
      <c r="G48" s="51" t="s">
        <v>271</v>
      </c>
      <c r="H48" s="155" t="s">
        <v>356</v>
      </c>
      <c r="I48" s="14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41"/>
      <c r="C50" s="142" t="s">
        <v>355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5" t="s">
        <v>272</v>
      </c>
      <c r="B52" s="146"/>
      <c r="C52" s="147" t="s">
        <v>351</v>
      </c>
      <c r="D52" s="148"/>
      <c r="E52" s="148"/>
      <c r="F52" s="148"/>
      <c r="G52" s="148"/>
      <c r="H52" s="148"/>
      <c r="I52" s="149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0" t="s">
        <v>274</v>
      </c>
      <c r="C55" s="151"/>
      <c r="D55" s="151"/>
      <c r="E55" s="15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2" t="s">
        <v>306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8"/>
      <c r="B57" s="152" t="s">
        <v>307</v>
      </c>
      <c r="C57" s="153"/>
      <c r="D57" s="153"/>
      <c r="E57" s="153"/>
      <c r="F57" s="153"/>
      <c r="G57" s="153"/>
      <c r="H57" s="153"/>
      <c r="I57" s="110"/>
      <c r="J57" s="10"/>
      <c r="K57" s="10"/>
      <c r="L57" s="10"/>
    </row>
    <row r="58" spans="1:12" ht="12.75">
      <c r="A58" s="108"/>
      <c r="B58" s="152" t="s">
        <v>308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8"/>
      <c r="B59" s="152" t="s">
        <v>309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8"/>
      <c r="H63" s="139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35:D35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90" zoomScalePageLayoutView="0" workbookViewId="0" topLeftCell="A103">
      <selection activeCell="K54" sqref="K5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360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358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8" t="s">
        <v>278</v>
      </c>
      <c r="J4" s="59" t="s">
        <v>319</v>
      </c>
      <c r="K4" s="60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14811000000</v>
      </c>
      <c r="K8" s="53">
        <f>K9+K16+K26+K35+K39</f>
        <v>14595000000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f>SUM(J10:J15)</f>
        <v>591000000</v>
      </c>
      <c r="K9" s="53">
        <v>640000000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/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168000000</v>
      </c>
      <c r="K11" s="7">
        <v>194000000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152000000</v>
      </c>
      <c r="K12" s="7">
        <v>152000000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21000000</v>
      </c>
      <c r="K13" s="7">
        <v>25000000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250000000</v>
      </c>
      <c r="K14" s="7">
        <v>270000000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/>
      <c r="K15" s="7"/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f>SUM(J17:J25)</f>
        <v>12031000000</v>
      </c>
      <c r="K16" s="53">
        <f>SUM(K17:K25)</f>
        <v>11805000000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1262000000</v>
      </c>
      <c r="K17" s="7">
        <v>1262000000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5401000000</v>
      </c>
      <c r="K18" s="7">
        <v>5205000000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3202000000</v>
      </c>
      <c r="K19" s="7">
        <v>3233000000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226000000</v>
      </c>
      <c r="K20" s="7">
        <v>229000000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/>
      <c r="K21" s="7"/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15000000</v>
      </c>
      <c r="K22" s="7">
        <v>68000000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1923000000</v>
      </c>
      <c r="K23" s="7">
        <v>1806000000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2000000</v>
      </c>
      <c r="K24" s="7">
        <v>2000000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/>
      <c r="K25" s="7"/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f>SUM(J27:J34)</f>
        <v>678000000</v>
      </c>
      <c r="K26" s="53">
        <f>SUM(K27:K34)</f>
        <v>713000000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/>
      <c r="K27" s="7"/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6000000</v>
      </c>
      <c r="K29" s="7">
        <v>6000000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7000000</v>
      </c>
      <c r="K32" s="7">
        <v>7000000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665000000</v>
      </c>
      <c r="K33" s="7">
        <v>700000000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f>SUM(J36:J38)</f>
        <v>60000000</v>
      </c>
      <c r="K35" s="53">
        <f>SUM(K36:K38)</f>
        <v>57000000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60000000</v>
      </c>
      <c r="K37" s="7">
        <v>57000000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/>
      <c r="K38" s="7"/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53">
        <v>1451000000</v>
      </c>
      <c r="K39" s="7">
        <v>1380000000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4384000000</v>
      </c>
      <c r="K40" s="53">
        <f>K41+K49+K56+K64</f>
        <v>4888000000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f>SUM(J42:J48)</f>
        <v>2272000000</v>
      </c>
      <c r="K41" s="53">
        <f>SUM(K42:K48)</f>
        <v>3015000000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707000000</v>
      </c>
      <c r="K42" s="7">
        <v>1198000000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747000000</v>
      </c>
      <c r="K43" s="7">
        <v>1070000000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693000000</v>
      </c>
      <c r="K44" s="7">
        <v>438000000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117000000</v>
      </c>
      <c r="K45" s="7">
        <v>301000000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/>
      <c r="K46" s="7"/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8000000</v>
      </c>
      <c r="K47" s="7">
        <v>8000000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f>SUM(J50:J55)</f>
        <v>1613000000</v>
      </c>
      <c r="K49" s="53">
        <f>SUM(K50:K55)</f>
        <v>1606000000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1393000000</v>
      </c>
      <c r="K51" s="7">
        <v>1398000000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3000000</v>
      </c>
      <c r="K53" s="7">
        <v>2000000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129000000</v>
      </c>
      <c r="K54" s="7">
        <v>141000000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88000000</v>
      </c>
      <c r="K55" s="7">
        <v>65000000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f>SUM(J57:J63)</f>
        <v>71000000</v>
      </c>
      <c r="K56" s="53">
        <f>SUM(K57:K63)</f>
        <v>41000000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/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/>
      <c r="K61" s="7"/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5000000</v>
      </c>
      <c r="K62" s="7">
        <v>4000000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66000000</v>
      </c>
      <c r="K63" s="7">
        <v>37000000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428000000</v>
      </c>
      <c r="K64" s="7">
        <v>226000000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68000000</v>
      </c>
      <c r="K65" s="7">
        <v>80000000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19263000000</v>
      </c>
      <c r="K66" s="53">
        <f>K7+K8+K40+K65</f>
        <v>19563000000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11526000000</v>
      </c>
      <c r="K69" s="54">
        <f>K70+K71+K72+K78+K79+K82+K85</f>
        <v>11591000000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9000000000</v>
      </c>
      <c r="K70" s="7">
        <v>9000000000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/>
      <c r="K71" s="7"/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f>J73+J74-J75+J76+J77</f>
        <v>1544000000</v>
      </c>
      <c r="K72" s="53">
        <f>K73+K74-K75+K76+K77</f>
        <v>1515000000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28000000</v>
      </c>
      <c r="K73" s="7">
        <v>28000000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/>
      <c r="K74" s="7"/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/>
      <c r="K75" s="7"/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1516000000</v>
      </c>
      <c r="K77" s="7">
        <v>1487000000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289000000</v>
      </c>
      <c r="K78" s="7">
        <v>319000000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f>J80-J81</f>
        <v>-393000000</v>
      </c>
      <c r="K79" s="53">
        <f>K80-K81</f>
        <v>885000000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/>
      <c r="K80" s="7">
        <v>885000000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393000000</v>
      </c>
      <c r="K81" s="7"/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f>J83-J84</f>
        <v>1220000000</v>
      </c>
      <c r="K82" s="53">
        <f>K83-K84</f>
        <v>1000000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1220000000</v>
      </c>
      <c r="K83" s="7">
        <v>1000000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-134000000</v>
      </c>
      <c r="K85" s="7">
        <v>-129000000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3509000000</v>
      </c>
      <c r="K86" s="53">
        <f>SUM(K87:K89)</f>
        <v>3521000000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78000000</v>
      </c>
      <c r="K87" s="7">
        <v>78000000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3431000000</v>
      </c>
      <c r="K89" s="7">
        <v>3443000000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188000000</v>
      </c>
      <c r="K90" s="53">
        <f>SUM(K91:K99)</f>
        <v>122000000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/>
      <c r="K92" s="7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122000000</v>
      </c>
      <c r="K93" s="7">
        <v>59000000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/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52000000</v>
      </c>
      <c r="K98" s="7">
        <v>49000000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14000000</v>
      </c>
      <c r="K99" s="7">
        <v>14000000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3841000000</v>
      </c>
      <c r="K100" s="53">
        <f>SUM(K101:K112)</f>
        <v>4116000000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/>
      <c r="K102" s="7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1703000000</v>
      </c>
      <c r="K103" s="7">
        <v>1421000000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66000000</v>
      </c>
      <c r="K104" s="7">
        <v>45000000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1171000000</v>
      </c>
      <c r="K105" s="7">
        <v>1662000000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/>
      <c r="K106" s="7"/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99000000</v>
      </c>
      <c r="K108" s="7">
        <v>82000000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626000000</v>
      </c>
      <c r="K109" s="7">
        <v>766000000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/>
      <c r="K110" s="7"/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176000000</v>
      </c>
      <c r="K112" s="7">
        <v>140000000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199000000</v>
      </c>
      <c r="K113" s="7">
        <v>213000000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19263000000</v>
      </c>
      <c r="K114" s="53">
        <f>K69+K86+K90+K100+K113</f>
        <v>19563000000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11660000000</v>
      </c>
      <c r="K118" s="7">
        <v>11720000000</v>
      </c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>
        <v>-134000000</v>
      </c>
      <c r="K119" s="8">
        <v>-129000000</v>
      </c>
    </row>
    <row r="120" spans="1:11" ht="12.75">
      <c r="A120" s="254" t="s">
        <v>311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74:K65536 L1:IV65536 J71:K72 J1:K69"/>
    <dataValidation type="whole" operator="greaterThanOrEqual" allowBlank="1" showInputMessage="1" showErrorMessage="1" errorTitle="Pogrešan unos" error="Mogu se unijeti samo cjelobrojne pozitivne vrijednosti." sqref="J73: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90" zoomScaleSheetLayoutView="90" zoomScalePageLayoutView="0" workbookViewId="0" topLeftCell="A1">
      <selection activeCell="J5" sqref="J1:M16384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2.00390625" style="52" customWidth="1"/>
    <col min="9" max="9" width="8.0039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358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8" t="s">
        <v>319</v>
      </c>
      <c r="K4" s="258"/>
      <c r="L4" s="258" t="s">
        <v>320</v>
      </c>
      <c r="M4" s="258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3947000000</v>
      </c>
      <c r="K7" s="54">
        <f>SUM(K8:K9)</f>
        <v>3947000000</v>
      </c>
      <c r="L7" s="54">
        <f>SUM(L8:L9)</f>
        <v>3828000000</v>
      </c>
      <c r="M7" s="54">
        <f>SUM(M8:M9)</f>
        <v>3828000000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3834000000</v>
      </c>
      <c r="K8" s="7">
        <v>3834000000</v>
      </c>
      <c r="L8" s="7">
        <v>3705000000</v>
      </c>
      <c r="M8" s="7">
        <v>3705000000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113000000</v>
      </c>
      <c r="K9" s="7">
        <v>113000000</v>
      </c>
      <c r="L9" s="7">
        <v>123000000</v>
      </c>
      <c r="M9" s="7">
        <v>123000000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3749000000</v>
      </c>
      <c r="K10" s="53">
        <f>K11+K12+K16+K20+K21+K22+K25+K26</f>
        <v>3749000000</v>
      </c>
      <c r="L10" s="53">
        <f>L11+L12+L16+L20+L21+L22+L25+L26</f>
        <v>3763000000</v>
      </c>
      <c r="M10" s="53">
        <f>M11+M12+M16+M20+M21+M22+M25+M26</f>
        <v>3763000000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-169000000</v>
      </c>
      <c r="K11" s="7">
        <v>-169000000</v>
      </c>
      <c r="L11" s="7">
        <v>-73000000</v>
      </c>
      <c r="M11" s="7">
        <v>-73000000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2983000000</v>
      </c>
      <c r="K12" s="53">
        <f>SUM(K13:K15)</f>
        <v>2983000000</v>
      </c>
      <c r="L12" s="53">
        <f>SUM(L13:L15)</f>
        <v>2909000000</v>
      </c>
      <c r="M12" s="53">
        <f>SUM(M13:M15)</f>
        <v>2909000000</v>
      </c>
    </row>
    <row r="13" spans="1:13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1758000000</v>
      </c>
      <c r="K13" s="7">
        <v>1758000000</v>
      </c>
      <c r="L13" s="7">
        <v>1428000000</v>
      </c>
      <c r="M13" s="7">
        <v>1428000000</v>
      </c>
    </row>
    <row r="14" spans="1:13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812000000</v>
      </c>
      <c r="K14" s="7">
        <v>812000000</v>
      </c>
      <c r="L14" s="7">
        <v>1027000000</v>
      </c>
      <c r="M14" s="7">
        <v>1027000000</v>
      </c>
    </row>
    <row r="15" spans="1:13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413000000</v>
      </c>
      <c r="K15" s="7">
        <v>413000000</v>
      </c>
      <c r="L15" s="7">
        <v>454000000</v>
      </c>
      <c r="M15" s="7">
        <v>454000000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364000000</v>
      </c>
      <c r="K16" s="53">
        <f>SUM(K17:K19)</f>
        <v>364000000</v>
      </c>
      <c r="L16" s="53">
        <f>SUM(L17:L19)</f>
        <v>370000000</v>
      </c>
      <c r="M16" s="53">
        <f>SUM(M17:M19)</f>
        <v>370000000</v>
      </c>
    </row>
    <row r="17" spans="1:13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225000000</v>
      </c>
      <c r="K17" s="7">
        <v>225000000</v>
      </c>
      <c r="L17" s="7">
        <v>228000000</v>
      </c>
      <c r="M17" s="7">
        <v>228000000</v>
      </c>
    </row>
    <row r="18" spans="1:16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84000000</v>
      </c>
      <c r="K18" s="7">
        <v>84000000</v>
      </c>
      <c r="L18" s="7">
        <v>87000000</v>
      </c>
      <c r="M18" s="7">
        <v>87000000</v>
      </c>
      <c r="P18" s="136"/>
    </row>
    <row r="19" spans="1:16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55000000</v>
      </c>
      <c r="K19" s="7">
        <v>55000000</v>
      </c>
      <c r="L19" s="7">
        <v>55000000</v>
      </c>
      <c r="M19" s="7">
        <v>55000000</v>
      </c>
      <c r="P19" s="136"/>
    </row>
    <row r="20" spans="1:16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440000000</v>
      </c>
      <c r="K20" s="7">
        <v>440000000</v>
      </c>
      <c r="L20" s="7">
        <v>416000000</v>
      </c>
      <c r="M20" s="7">
        <v>416000000</v>
      </c>
      <c r="P20" s="136"/>
    </row>
    <row r="21" spans="1:16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161000000</v>
      </c>
      <c r="K21" s="7">
        <v>161000000</v>
      </c>
      <c r="L21" s="7">
        <v>169000000</v>
      </c>
      <c r="M21" s="7">
        <v>169000000</v>
      </c>
      <c r="P21" s="136"/>
    </row>
    <row r="22" spans="1:16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13000000</v>
      </c>
      <c r="K22" s="53">
        <f>SUM(K23:K24)</f>
        <v>13000000</v>
      </c>
      <c r="L22" s="53">
        <f>SUM(L23:L24)</f>
        <v>-42000000</v>
      </c>
      <c r="M22" s="53">
        <f>SUM(M23:M24)</f>
        <v>-42000000</v>
      </c>
      <c r="P22" s="137"/>
    </row>
    <row r="23" spans="1:13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2000000</v>
      </c>
      <c r="K23" s="7">
        <v>2000000</v>
      </c>
      <c r="L23" s="7"/>
      <c r="M23" s="7"/>
    </row>
    <row r="24" spans="1:13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11000000</v>
      </c>
      <c r="K24" s="7">
        <v>11000000</v>
      </c>
      <c r="L24" s="7">
        <v>-42000000</v>
      </c>
      <c r="M24" s="7">
        <v>-42000000</v>
      </c>
    </row>
    <row r="25" spans="1:16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-43000000</v>
      </c>
      <c r="K25" s="7">
        <v>-43000000</v>
      </c>
      <c r="L25" s="7">
        <v>14000000</v>
      </c>
      <c r="M25" s="7">
        <v>14000000</v>
      </c>
      <c r="P25" s="136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/>
      <c r="K26" s="7"/>
      <c r="L26" s="7"/>
      <c r="M26" s="7"/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185000000</v>
      </c>
      <c r="K27" s="53">
        <f>SUM(K28:K32)</f>
        <v>185000000</v>
      </c>
      <c r="L27" s="53">
        <f>SUM(L28:L32)</f>
        <v>78000000</v>
      </c>
      <c r="M27" s="53">
        <f>SUM(M28:M32)</f>
        <v>78000000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185000000</v>
      </c>
      <c r="K29" s="7">
        <v>185000000</v>
      </c>
      <c r="L29" s="7">
        <v>78000000</v>
      </c>
      <c r="M29" s="7">
        <v>78000000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/>
      <c r="M32" s="7"/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145000000</v>
      </c>
      <c r="K33" s="53">
        <f>SUM(K34:K37)</f>
        <v>145000000</v>
      </c>
      <c r="L33" s="53">
        <f>SUM(L34:L37)</f>
        <v>71000000</v>
      </c>
      <c r="M33" s="53">
        <f>SUM(M34:M37)</f>
        <v>71000000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135000000</v>
      </c>
      <c r="K35" s="7">
        <v>135000000</v>
      </c>
      <c r="L35" s="7">
        <v>59000000</v>
      </c>
      <c r="M35" s="7">
        <v>59000000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10000000</v>
      </c>
      <c r="K37" s="7">
        <v>10000000</v>
      </c>
      <c r="L37" s="7">
        <v>12000000</v>
      </c>
      <c r="M37" s="7">
        <v>12000000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4132000000</v>
      </c>
      <c r="K42" s="53">
        <f>K7+K27+K38+K40</f>
        <v>4132000000</v>
      </c>
      <c r="L42" s="53">
        <f>L7+L27+L38+L40</f>
        <v>3906000000</v>
      </c>
      <c r="M42" s="53">
        <f>M7+M27+M38+M40</f>
        <v>3906000000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3894000000</v>
      </c>
      <c r="K43" s="53">
        <f>K10+K33+K39+K41</f>
        <v>3894000000</v>
      </c>
      <c r="L43" s="53">
        <f>L10+L33+L39+L41</f>
        <v>3834000000</v>
      </c>
      <c r="M43" s="53">
        <f>M10+M33+M39+M41</f>
        <v>3834000000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238000000</v>
      </c>
      <c r="K44" s="53">
        <f>K42-K43</f>
        <v>238000000</v>
      </c>
      <c r="L44" s="53">
        <f>L42-L43</f>
        <v>72000000</v>
      </c>
      <c r="M44" s="53">
        <f>M42-M43</f>
        <v>72000000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238000000</v>
      </c>
      <c r="K45" s="53">
        <f>IF(K42&gt;K43,K42-K43,0)</f>
        <v>238000000</v>
      </c>
      <c r="L45" s="53">
        <f>IF(L42&gt;L43,L42-L43,0)</f>
        <v>72000000</v>
      </c>
      <c r="M45" s="53">
        <f>IF(M42&gt;M43,M42-M43,0)</f>
        <v>72000000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IF(J44&lt;0,-J44,0)</f>
        <v>0</v>
      </c>
      <c r="K46" s="53">
        <f>IF(K44&lt;0,-K44,0)</f>
        <v>0</v>
      </c>
      <c r="L46" s="53"/>
      <c r="M46" s="53"/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42000000</v>
      </c>
      <c r="K47" s="7">
        <v>42000000</v>
      </c>
      <c r="L47" s="7">
        <v>66000000</v>
      </c>
      <c r="M47" s="7">
        <v>66000000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196000000</v>
      </c>
      <c r="K48" s="53">
        <f>K44-K47</f>
        <v>196000000</v>
      </c>
      <c r="L48" s="53">
        <f>L44-L47</f>
        <v>6000000</v>
      </c>
      <c r="M48" s="53">
        <f>M44-M47</f>
        <v>6000000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196000000</v>
      </c>
      <c r="K49" s="53">
        <f>IF(K48&gt;0,K48,0)</f>
        <v>196000000</v>
      </c>
      <c r="L49" s="53">
        <f>IF(L48&gt;0,L48,0)</f>
        <v>6000000</v>
      </c>
      <c r="M49" s="53">
        <f>IF(M48&gt;0,M48,0)</f>
        <v>6000000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5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199000000</v>
      </c>
      <c r="K53" s="7">
        <v>199000000</v>
      </c>
      <c r="L53" s="7">
        <v>1000000</v>
      </c>
      <c r="M53" s="7">
        <v>1000000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-3000000</v>
      </c>
      <c r="K54" s="8">
        <v>-3000000</v>
      </c>
      <c r="L54" s="8">
        <v>5000000</v>
      </c>
      <c r="M54" s="8">
        <v>5000000</v>
      </c>
    </row>
    <row r="55" spans="1:13" ht="12.75" customHeight="1">
      <c r="A55" s="23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7">
        <f>J49</f>
        <v>196000000</v>
      </c>
      <c r="K56" s="7">
        <f>K48</f>
        <v>196000000</v>
      </c>
      <c r="L56" s="7">
        <f>L48</f>
        <v>6000000</v>
      </c>
      <c r="M56" s="7">
        <f>M48</f>
        <v>6000000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-10000000</v>
      </c>
      <c r="K57" s="53">
        <f>SUM(K58:K64)</f>
        <v>-10000000</v>
      </c>
      <c r="L57" s="53">
        <f>SUM(L58:L64)</f>
        <v>1000000</v>
      </c>
      <c r="M57" s="53">
        <f>SUM(M58:M64)</f>
        <v>1000000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-49000000</v>
      </c>
      <c r="K58" s="7">
        <v>-49000000</v>
      </c>
      <c r="L58" s="7">
        <v>-29000000</v>
      </c>
      <c r="M58" s="7">
        <v>-29000000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39000000</v>
      </c>
      <c r="K60" s="7">
        <v>39000000</v>
      </c>
      <c r="L60" s="7">
        <v>30000000</v>
      </c>
      <c r="M60" s="7">
        <v>30000000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-10000000</v>
      </c>
      <c r="K66" s="53">
        <f>K57-K65</f>
        <v>-10000000</v>
      </c>
      <c r="L66" s="53">
        <f>L57-L65</f>
        <v>1000000</v>
      </c>
      <c r="M66" s="53">
        <f>M57-M65</f>
        <v>1000000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186000000</v>
      </c>
      <c r="K67" s="61">
        <f>K56+K66</f>
        <v>186000000</v>
      </c>
      <c r="L67" s="61">
        <f>L56+L66</f>
        <v>7000000</v>
      </c>
      <c r="M67" s="61">
        <f>M56+M66</f>
        <v>7000000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1">
        <f>J67-J71</f>
        <v>189000000</v>
      </c>
      <c r="K70" s="61">
        <f>K67-K71</f>
        <v>189000000</v>
      </c>
      <c r="L70" s="61">
        <f>L67-L71</f>
        <v>2000000</v>
      </c>
      <c r="M70" s="61">
        <f>M67-M71</f>
        <v>2000000</v>
      </c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-3000000</v>
      </c>
      <c r="K71" s="8">
        <v>-3000000</v>
      </c>
      <c r="L71" s="8">
        <v>5000000</v>
      </c>
      <c r="M71" s="8">
        <v>5000000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SheetLayoutView="100" zoomScalePageLayoutView="0" workbookViewId="0" topLeftCell="A1">
      <selection activeCell="J4" sqref="J1:K16384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2.00390625" style="52" customWidth="1"/>
    <col min="12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359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8">
        <v>2</v>
      </c>
      <c r="J5" s="69" t="s">
        <v>283</v>
      </c>
      <c r="K5" s="69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5">
        <v>238000000</v>
      </c>
      <c r="K7" s="7">
        <v>72000000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5">
        <v>442000000</v>
      </c>
      <c r="K8" s="7">
        <v>416000000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>
        <v>664000000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>
        <v>33000000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5">
        <v>46000000</v>
      </c>
      <c r="K12" s="7">
        <v>72000000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726000000</v>
      </c>
      <c r="K13" s="53">
        <f>SUM(K7:K12)</f>
        <v>1257000000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333000000</v>
      </c>
      <c r="K14" s="7"/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154000000</v>
      </c>
      <c r="K15" s="7"/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280000000</v>
      </c>
      <c r="K16" s="7">
        <v>840000000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145000000</v>
      </c>
      <c r="K17" s="7">
        <v>80000000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912000000</v>
      </c>
      <c r="K18" s="53">
        <f>SUM(K14:K17)</f>
        <v>920000000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0</v>
      </c>
      <c r="K19" s="53">
        <f>IF(K13&gt;K18,K13-K18,0)</f>
        <v>337000000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186000000</v>
      </c>
      <c r="K20" s="53">
        <f>IF(K18&gt;K13,K18-K13,0)</f>
        <v>0</v>
      </c>
    </row>
    <row r="21" spans="1:11" ht="12.75">
      <c r="A21" s="235" t="s">
        <v>159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5">
        <v>2000000</v>
      </c>
      <c r="K22" s="7">
        <v>2000000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>
        <v>5000000</v>
      </c>
      <c r="K24" s="7">
        <v>1000000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7000000</v>
      </c>
      <c r="K27" s="53">
        <f>SUM(K22:K26)</f>
        <v>3000000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5">
        <v>209000000</v>
      </c>
      <c r="K28" s="7">
        <v>253000000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11000000</v>
      </c>
      <c r="K30" s="7">
        <v>1000000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220000000</v>
      </c>
      <c r="K31" s="53">
        <f>SUM(K28:K30)</f>
        <v>254000000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213000000</v>
      </c>
      <c r="K33" s="53">
        <f>IF(K31&gt;K27,K31-K27,0)</f>
        <v>251000000</v>
      </c>
    </row>
    <row r="34" spans="1:11" ht="12.75">
      <c r="A34" s="235" t="s">
        <v>160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/>
      <c r="K35" s="7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2189000000</v>
      </c>
      <c r="K36" s="7">
        <v>2527000000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>
        <v>19000000</v>
      </c>
      <c r="K37" s="7">
        <v>35000000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2208000000</v>
      </c>
      <c r="K38" s="53">
        <f>SUM(K35:K37)</f>
        <v>2562000000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2205000000</v>
      </c>
      <c r="K39" s="7">
        <v>2850000000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/>
      <c r="K40" s="7"/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2205000000</v>
      </c>
      <c r="K44" s="53">
        <f>SUM(K39:K43)</f>
        <v>2850000000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3000000</v>
      </c>
      <c r="K45" s="53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0</v>
      </c>
      <c r="K46" s="53">
        <f>IF(K44&gt;K38,K44-K38,0)</f>
        <v>288000000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64">
        <f>IF(J20-J19+J33-J32+J46-J45&gt;0,J20-J19+J33-J32+J46-J45,0)</f>
        <v>396000000</v>
      </c>
      <c r="K48" s="53">
        <f>IF(K20-K19+K33-K32+K46-K45&gt;0,K20-K19+K33-K32+K46-K45,0)</f>
        <v>202000000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611000000</v>
      </c>
      <c r="K49" s="7">
        <v>428000000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/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396000000</v>
      </c>
      <c r="K51" s="7">
        <f>K48</f>
        <v>202000000</v>
      </c>
    </row>
    <row r="52" spans="1:11" ht="12.75">
      <c r="A52" s="251" t="s">
        <v>177</v>
      </c>
      <c r="B52" s="252"/>
      <c r="C52" s="252"/>
      <c r="D52" s="252"/>
      <c r="E52" s="252"/>
      <c r="F52" s="252"/>
      <c r="G52" s="252"/>
      <c r="H52" s="252"/>
      <c r="I52" s="4">
        <v>44</v>
      </c>
      <c r="J52" s="65">
        <f>J49+J50-J51</f>
        <v>215000000</v>
      </c>
      <c r="K52" s="61">
        <f>K49+K50-K51</f>
        <v>226000000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6.7109375" style="52" customWidth="1"/>
    <col min="9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283</v>
      </c>
      <c r="K5" s="73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5" t="s">
        <v>159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5" t="s">
        <v>160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00390625" style="76" bestFit="1" customWidth="1"/>
    <col min="11" max="11" width="15.28125" style="76" customWidth="1"/>
    <col min="12" max="16384" width="9.140625" style="76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305" t="s">
        <v>282</v>
      </c>
      <c r="D2" s="305"/>
      <c r="E2" s="77">
        <v>43101</v>
      </c>
      <c r="F2" s="43" t="s">
        <v>250</v>
      </c>
      <c r="G2" s="306">
        <v>43190</v>
      </c>
      <c r="H2" s="307"/>
      <c r="I2" s="74"/>
      <c r="J2" s="74"/>
      <c r="K2" s="74"/>
      <c r="L2" s="78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81" t="s">
        <v>305</v>
      </c>
      <c r="J3" s="82" t="s">
        <v>150</v>
      </c>
      <c r="K3" s="82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4">
        <v>2</v>
      </c>
      <c r="J4" s="83" t="s">
        <v>283</v>
      </c>
      <c r="K4" s="83" t="s">
        <v>284</v>
      </c>
    </row>
    <row r="5" spans="1:11" ht="12.75">
      <c r="A5" s="297" t="s">
        <v>285</v>
      </c>
      <c r="B5" s="298"/>
      <c r="C5" s="298"/>
      <c r="D5" s="298"/>
      <c r="E5" s="298"/>
      <c r="F5" s="298"/>
      <c r="G5" s="298"/>
      <c r="H5" s="298"/>
      <c r="I5" s="44">
        <v>1</v>
      </c>
      <c r="J5" s="45">
        <v>9000000000</v>
      </c>
      <c r="K5" s="45">
        <v>9000000000</v>
      </c>
    </row>
    <row r="6" spans="1:11" ht="12.75">
      <c r="A6" s="297" t="s">
        <v>286</v>
      </c>
      <c r="B6" s="298"/>
      <c r="C6" s="298"/>
      <c r="D6" s="298"/>
      <c r="E6" s="298"/>
      <c r="F6" s="298"/>
      <c r="G6" s="298"/>
      <c r="H6" s="298"/>
      <c r="I6" s="44">
        <v>2</v>
      </c>
      <c r="J6" s="46"/>
      <c r="K6" s="46"/>
    </row>
    <row r="7" spans="1:11" ht="12.75">
      <c r="A7" s="297" t="s">
        <v>287</v>
      </c>
      <c r="B7" s="298"/>
      <c r="C7" s="298"/>
      <c r="D7" s="298"/>
      <c r="E7" s="298"/>
      <c r="F7" s="298"/>
      <c r="G7" s="298"/>
      <c r="H7" s="298"/>
      <c r="I7" s="44">
        <v>3</v>
      </c>
      <c r="J7" s="7">
        <v>20000000</v>
      </c>
      <c r="K7" s="46">
        <v>28000000</v>
      </c>
    </row>
    <row r="8" spans="1:11" ht="12.75">
      <c r="A8" s="297" t="s">
        <v>288</v>
      </c>
      <c r="B8" s="298"/>
      <c r="C8" s="298"/>
      <c r="D8" s="298"/>
      <c r="E8" s="298"/>
      <c r="F8" s="298"/>
      <c r="G8" s="298"/>
      <c r="H8" s="298"/>
      <c r="I8" s="44">
        <v>4</v>
      </c>
      <c r="J8" s="7">
        <v>-233000000</v>
      </c>
      <c r="K8" s="46">
        <v>885000000</v>
      </c>
    </row>
    <row r="9" spans="1:11" ht="12.75">
      <c r="A9" s="297" t="s">
        <v>289</v>
      </c>
      <c r="B9" s="298"/>
      <c r="C9" s="298"/>
      <c r="D9" s="298"/>
      <c r="E9" s="298"/>
      <c r="F9" s="298"/>
      <c r="G9" s="298"/>
      <c r="H9" s="298"/>
      <c r="I9" s="44">
        <v>5</v>
      </c>
      <c r="J9" s="7">
        <v>199000000</v>
      </c>
      <c r="K9" s="46">
        <v>1000000</v>
      </c>
    </row>
    <row r="10" spans="1:11" ht="12.75">
      <c r="A10" s="297" t="s">
        <v>290</v>
      </c>
      <c r="B10" s="298"/>
      <c r="C10" s="298"/>
      <c r="D10" s="298"/>
      <c r="E10" s="298"/>
      <c r="F10" s="298"/>
      <c r="G10" s="298"/>
      <c r="H10" s="298"/>
      <c r="I10" s="44">
        <v>6</v>
      </c>
      <c r="J10" s="7"/>
      <c r="K10" s="46"/>
    </row>
    <row r="11" spans="1:11" ht="12.75">
      <c r="A11" s="297" t="s">
        <v>291</v>
      </c>
      <c r="B11" s="298"/>
      <c r="C11" s="298"/>
      <c r="D11" s="298"/>
      <c r="E11" s="298"/>
      <c r="F11" s="298"/>
      <c r="G11" s="298"/>
      <c r="H11" s="298"/>
      <c r="I11" s="44">
        <v>7</v>
      </c>
      <c r="J11" s="7"/>
      <c r="K11" s="46"/>
    </row>
    <row r="12" spans="1:11" ht="12.75">
      <c r="A12" s="297" t="s">
        <v>292</v>
      </c>
      <c r="B12" s="298"/>
      <c r="C12" s="298"/>
      <c r="D12" s="298"/>
      <c r="E12" s="298"/>
      <c r="F12" s="298"/>
      <c r="G12" s="298"/>
      <c r="H12" s="298"/>
      <c r="I12" s="44">
        <v>8</v>
      </c>
      <c r="J12" s="7">
        <v>338000000</v>
      </c>
      <c r="K12" s="46">
        <v>319000000</v>
      </c>
    </row>
    <row r="13" spans="1:11" ht="12.75">
      <c r="A13" s="297" t="s">
        <v>293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>
        <v>1598000000</v>
      </c>
      <c r="K13" s="46">
        <v>1487000000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9">
        <f>SUM(J5:J13)</f>
        <v>10922000000</v>
      </c>
      <c r="K14" s="79">
        <f>SUM(K5:K13)</f>
        <v>11720000000</v>
      </c>
    </row>
    <row r="15" spans="1:11" ht="12.75" customHeight="1">
      <c r="A15" s="297" t="s">
        <v>295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>
        <v>-49000000</v>
      </c>
      <c r="K15" s="46">
        <v>-29000000</v>
      </c>
    </row>
    <row r="16" spans="1:11" ht="12.75">
      <c r="A16" s="297" t="s">
        <v>296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/>
      <c r="K16" s="46"/>
    </row>
    <row r="17" spans="1:11" ht="12.75">
      <c r="A17" s="297" t="s">
        <v>297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/>
      <c r="K17" s="46"/>
    </row>
    <row r="18" spans="1:11" ht="12.75">
      <c r="A18" s="297" t="s">
        <v>298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/>
      <c r="K18" s="46">
        <v>58000000</v>
      </c>
    </row>
    <row r="19" spans="1:11" ht="12.75">
      <c r="A19" s="297" t="s">
        <v>299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/>
      <c r="K19" s="46"/>
    </row>
    <row r="20" spans="1:11" ht="12.75">
      <c r="A20" s="297" t="s">
        <v>300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>
        <v>235000000</v>
      </c>
      <c r="K20" s="46">
        <v>36000000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44">
        <v>17</v>
      </c>
      <c r="J21" s="80">
        <f>SUM(J15:J20)</f>
        <v>186000000</v>
      </c>
      <c r="K21" s="80">
        <f>SUM(K15:K20)</f>
        <v>65000000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6">
        <v>10922000000</v>
      </c>
      <c r="K23" s="45">
        <v>11720000000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8">
        <v>19</v>
      </c>
      <c r="J24" s="61">
        <v>-139000000</v>
      </c>
      <c r="K24" s="80">
        <v>-129000000</v>
      </c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280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316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2016-12-01T10:01:58Z</cp:lastPrinted>
  <dcterms:created xsi:type="dcterms:W3CDTF">2008-10-17T11:51:54Z</dcterms:created>
  <dcterms:modified xsi:type="dcterms:W3CDTF">2018-04-24T13:54:44Z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2016 - hrv.xls</vt:lpwstr>
  </property>
</Properties>
</file>