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<sst xmlns="http://schemas.openxmlformats.org/spreadsheetml/2006/main" count="402" uniqueCount="350">
  <si>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</si>
  <si>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</si>
  <si>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</si>
  <si>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</si>
  <si>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</si>
  <si>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</si>
  <si>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</si>
  <si>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</si>
  <si>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</si>
  <si>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</si>
  <si>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</si>
  <si>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</si>
  <si>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</si>
  <si>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</si>
  <si>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</si>
  <si>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</si>
  <si>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</si>
  <si>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</si>
  <si>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</si>
  <si>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</si>
  <si>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</si>
  <si>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</si>
  <si>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</si>
  <si>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</si>
  <si>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</si>
  <si>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</si>
  <si>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</si>
  <si>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</si>
  <si>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</si>
  <si>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</si>
  <si>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</si>
  <si>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</si>
  <si>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</si>
  <si>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</si>
  <si>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</si>
  <si>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</si>
  <si>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</si>
  <si>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</si>
  <si>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</si>
  <si>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</si>
  <si>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</si>
  <si>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</si>
  <si>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</si>
  <si>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</si>
  <si>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</si>
  <si>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</si>
  <si>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</si>
  <si>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</si>
  <si>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</si>
  <si>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</si>
  <si>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</si>
  <si>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</si>
  <si>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</si>
  <si>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</si>
  <si>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</si>
  <si>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</si>
  <si>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</si>
  <si>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</si>
  <si>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</si>
  <si>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</si>
  <si>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</si>
  <si>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</si>
  <si>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</si>
  <si>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</si>
  <si>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</si>
  <si>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</si>
  <si>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</si>
  <si>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</si>
  <si>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</si>
  <si>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</si>
  <si>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</si>
  <si>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</si>
  <si>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</si>
  <si>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</si>
  <si>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</si>
  <si>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</si>
  <si>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</si>
  <si>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</si>
  <si>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</si>
  <si>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</si>
  <si>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</si>
  <si>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</si>
  <si>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</si>
  <si>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</si>
  <si>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</si>
  <si>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</si>
  <si>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</si>
  <si>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</si>
  <si>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</si>
  <si>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</si>
  <si>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</si>
  <si>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</si>
  <si>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</si>
  <si>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</si>
  <si>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</si>
  <si>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</si>
  <si>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</si>
  <si>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</si>
  <si>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</si>
  <si>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</si>
  <si>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</si>
  <si>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</si>
  <si>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</si>
  <si>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</si>
  <si>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</si>
  <si>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</si>
  <si>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</si>
  <si>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</si>
  <si>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</si>
  <si>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</si>
  <si>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</si>
  <si>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</si>
  <si>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</si>
  <si>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</si>
  <si>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</si>
  <si>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</si>
  <si>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</si>
  <si>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</si>
  <si>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</si>
  <si>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</si>
  <si>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</si>
  <si>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</si>
  <si>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</si>
  <si>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</si>
  <si>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</si>
  <si>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</si>
  <si>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</si>
  <si>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</si>
  <si>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</si>
  <si>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</si>
  <si>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</si>
  <si>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</si>
  <si>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</si>
  <si>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</si>
  <si>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</si>
  <si>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</si>
  <si>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</si>
  <si>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</si>
  <si>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</si>
  <si>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</si>
  <si>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</si>
  <si>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</si>
  <si>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</si>
  <si>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</si>
  <si>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</si>
  <si>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</si>
  <si>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</si>
  <si>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</si>
  <si>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</si>
  <si>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</si>
  <si>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</si>
  <si>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</si>
  <si>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</si>
  <si>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</si>
  <si>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</si>
  <si>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</si>
  <si>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</si>
  <si>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</si>
  <si>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</si>
  <si>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</si>
  <si>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</si>
  <si>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</si>
  <si>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</si>
  <si>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</si>
  <si>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</si>
  <si>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</si>
  <si>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</si>
  <si>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</si>
  <si>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</si>
  <si>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</si>
  <si>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</si>
  <si>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</si>
  <si>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</si>
  <si>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</si>
  <si>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</si>
  <si>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</si>
  <si>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</si>
  <si>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</si>
  <si>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</si>
  <si>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</si>
  <si>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</si>
  <si>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</si>
  <si>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</si>
  <si>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</si>
  <si>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</si>
  <si>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</si>
  <si>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</si>
  <si>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</si>
  <si>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</si>
  <si>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</si>
  <si>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</si>
  <si>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</si>
  <si>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</si>
  <si>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</si>
  <si>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</si>
  <si>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</si>
  <si>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</si>
  <si>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</si>
  <si>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</si>
  <si>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</si>
  <si>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</si>
  <si>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</si>
  <si>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</si>
  <si>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</si>
  <si>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</si>
  <si>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</si>
  <si>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</si>
  <si>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</si>
  <si>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</si>
  <si>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</si>
  <si>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</si>
  <si>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</si>
  <si>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</si>
  <si>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</si>
  <si>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</si>
  <si>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</si>
  <si>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</si>
  <si>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</si>
  <si>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</si>
  <si>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</si>
  <si>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</si>
  <si>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</si>
  <si>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</si>
  <si>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</si>
  <si>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</si>
  <si>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</si>
  <si>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</si>
  <si>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</si>
  <si>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</si>
  <si>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</si>
  <si>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</si>
  <si>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</si>
  <si>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</si>
  <si>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</si>
  <si>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</si>
  <si>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</si>
  <si>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</si>
  <si>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</si>
  <si>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</si>
  <si>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</si>
  <si>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</si>
  <si>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</si>
  <si>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</si>
  <si>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</si>
  <si>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</si>
  <si>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</si>
  <si>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</si>
  <si>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</si>
  <si>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</si>
  <si>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</si>
  <si>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</si>
  <si>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</si>
  <si>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</si>
  <si>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</si>
  <si>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</si>
  <si>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</si>
  <si>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</si>
  <si>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</si>
  <si>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</si>
  <si>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</si>
  <si>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</si>
  <si>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</si>
  <si>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</si>
  <si>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</si>
  <si>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</si>
  <si>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</si>
  <si>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</si>
  <si>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</si>
  <si>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</si>
  <si>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</si>
  <si>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</si>
  <si>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</si>
  <si>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</si>
  <si>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</si>
  <si>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</si>
  <si>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</si>
  <si>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</si>
  <si>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</si>
  <si>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</si>
  <si>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</si>
  <si>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</si>
  <si>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</si>
  <si>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</si>
  <si>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</si>
  <si>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</si>
  <si>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</si>
  <si>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</si>
  <si>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</si>
  <si>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</si>
  <si>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</si>
  <si>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</si>
  <si>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</si>
  <si>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</si>
  <si>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</si>
  <si>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</si>
  <si>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</si>
  <si>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</si>
  <si>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</si>
  <si>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</si>
  <si>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</si>
  <si>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</si>
  <si>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</si>
  <si>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</si>
  <si>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</si>
  <si>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</si>
  <si>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</si>
  <si>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</si>
  <si>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</si>
  <si>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</si>
  <si>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</si>
  <si>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</si>
  <si>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</si>
  <si>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</si>
  <si>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</si>
  <si>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</si>
  <si>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</si>
  <si>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</si>
  <si>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</si>
  <si>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</si>
  <si>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</si>
  <si>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</si>
  <si>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</si>
  <si>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</si>
  <si>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u razdoblju 01.01.2017. do 30.09.2017</t>
  </si>
  <si>
    <t>01.01.2017.</t>
  </si>
  <si>
    <t>30.09.2017.</t>
  </si>
  <si>
    <t>stanje na dan 30.09.2017.</t>
  </si>
  <si>
    <t>03586243</t>
  </si>
  <si>
    <t>080000604</t>
  </si>
  <si>
    <t>27759560625</t>
  </si>
  <si>
    <t>INA - Industrija nafte d.d</t>
  </si>
  <si>
    <t>10 000</t>
  </si>
  <si>
    <t>ZAGREB</t>
  </si>
  <si>
    <t>Avenija Većeslava Holjevca 10</t>
  </si>
  <si>
    <t>investitori@ina.hr</t>
  </si>
  <si>
    <t>www.ina.hr</t>
  </si>
  <si>
    <t>GRAD ZAGREB</t>
  </si>
  <si>
    <t>1920</t>
  </si>
  <si>
    <t>64603058187</t>
  </si>
  <si>
    <t>Goran Pavlović</t>
  </si>
  <si>
    <t>01 612-4885</t>
  </si>
  <si>
    <t>01 612 3115</t>
  </si>
  <si>
    <t>Zoltán Sándor Áldott</t>
  </si>
  <si>
    <t>1.1.2017.</t>
  </si>
  <si>
    <t>30.9.2017.</t>
  </si>
  <si>
    <t>u razdoblju 1.1.2017. do 30.9.2017.</t>
  </si>
  <si>
    <t>Obveznik: INA - Industrija nafte d.d., Zagreb</t>
  </si>
  <si>
    <t>Top Računovodstvo Servisi d.o.o.; Član INA Grupe</t>
  </si>
  <si>
    <t>NE</t>
  </si>
  <si>
    <t xml:space="preserve">Goran.Pavlovic@trs.ina.hr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</si>
</sst>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8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85" zoomScalePageLayoutView="0" workbookViewId="0" topLeftCell="A1">
      <selection activeCell="K57" sqref="K5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5" t="s">
        <v>248</v>
      </c>
      <c r="B1" s="146"/>
      <c r="C1" s="14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20" t="s">
        <v>343</v>
      </c>
      <c r="F2" s="12"/>
      <c r="G2" s="13" t="s">
        <v>250</v>
      </c>
      <c r="H2" s="120" t="s">
        <v>344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6" t="s">
        <v>317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6" t="s">
        <v>251</v>
      </c>
      <c r="B6" s="137"/>
      <c r="C6" s="151" t="s">
        <v>327</v>
      </c>
      <c r="D6" s="15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9" t="s">
        <v>252</v>
      </c>
      <c r="B8" s="190"/>
      <c r="C8" s="151" t="s">
        <v>328</v>
      </c>
      <c r="D8" s="15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1" t="s">
        <v>253</v>
      </c>
      <c r="B10" s="181"/>
      <c r="C10" s="151" t="s">
        <v>329</v>
      </c>
      <c r="D10" s="15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6" t="s">
        <v>254</v>
      </c>
      <c r="B12" s="137"/>
      <c r="C12" s="153" t="s">
        <v>330</v>
      </c>
      <c r="D12" s="178"/>
      <c r="E12" s="178"/>
      <c r="F12" s="178"/>
      <c r="G12" s="178"/>
      <c r="H12" s="178"/>
      <c r="I12" s="13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6" t="s">
        <v>255</v>
      </c>
      <c r="B14" s="137"/>
      <c r="C14" s="179" t="s">
        <v>331</v>
      </c>
      <c r="D14" s="180"/>
      <c r="E14" s="16"/>
      <c r="F14" s="153" t="s">
        <v>332</v>
      </c>
      <c r="G14" s="178"/>
      <c r="H14" s="178"/>
      <c r="I14" s="13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6" t="s">
        <v>256</v>
      </c>
      <c r="B16" s="137"/>
      <c r="C16" s="153" t="s">
        <v>333</v>
      </c>
      <c r="D16" s="178"/>
      <c r="E16" s="178"/>
      <c r="F16" s="178"/>
      <c r="G16" s="178"/>
      <c r="H16" s="178"/>
      <c r="I16" s="13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6" t="s">
        <v>257</v>
      </c>
      <c r="B18" s="137"/>
      <c r="C18" s="174" t="s">
        <v>334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6" t="s">
        <v>258</v>
      </c>
      <c r="B20" s="137"/>
      <c r="C20" s="174" t="s">
        <v>335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6" t="s">
        <v>259</v>
      </c>
      <c r="B22" s="137"/>
      <c r="C22" s="121">
        <v>133</v>
      </c>
      <c r="D22" s="153" t="s">
        <v>332</v>
      </c>
      <c r="E22" s="164"/>
      <c r="F22" s="165"/>
      <c r="G22" s="136"/>
      <c r="H22" s="17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6" t="s">
        <v>260</v>
      </c>
      <c r="B24" s="137"/>
      <c r="C24" s="121">
        <v>21</v>
      </c>
      <c r="D24" s="153" t="s">
        <v>336</v>
      </c>
      <c r="E24" s="164"/>
      <c r="F24" s="164"/>
      <c r="G24" s="165"/>
      <c r="H24" s="51" t="s">
        <v>261</v>
      </c>
      <c r="I24" s="128">
        <v>4337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6" t="s">
        <v>262</v>
      </c>
      <c r="B26" s="137"/>
      <c r="C26" s="122" t="s">
        <v>348</v>
      </c>
      <c r="D26" s="25"/>
      <c r="E26" s="33"/>
      <c r="F26" s="24"/>
      <c r="G26" s="166" t="s">
        <v>263</v>
      </c>
      <c r="H26" s="137"/>
      <c r="I26" s="123" t="s">
        <v>337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7" t="s">
        <v>264</v>
      </c>
      <c r="B28" s="168"/>
      <c r="C28" s="169"/>
      <c r="D28" s="169"/>
      <c r="E28" s="170" t="s">
        <v>265</v>
      </c>
      <c r="F28" s="171"/>
      <c r="G28" s="171"/>
      <c r="H28" s="172" t="s">
        <v>266</v>
      </c>
      <c r="I28" s="17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1"/>
      <c r="B30" s="154"/>
      <c r="C30" s="154"/>
      <c r="D30" s="155"/>
      <c r="E30" s="161"/>
      <c r="F30" s="154"/>
      <c r="G30" s="154"/>
      <c r="H30" s="151"/>
      <c r="I30" s="152"/>
      <c r="J30" s="10"/>
      <c r="K30" s="10"/>
      <c r="L30" s="10"/>
    </row>
    <row r="31" spans="1:12" ht="12.75">
      <c r="A31" s="94"/>
      <c r="B31" s="22"/>
      <c r="C31" s="21"/>
      <c r="D31" s="162"/>
      <c r="E31" s="162"/>
      <c r="F31" s="162"/>
      <c r="G31" s="163"/>
      <c r="H31" s="16"/>
      <c r="I31" s="101"/>
      <c r="J31" s="10"/>
      <c r="K31" s="10"/>
      <c r="L31" s="10"/>
    </row>
    <row r="32" spans="1:12" ht="12.75">
      <c r="A32" s="161"/>
      <c r="B32" s="154"/>
      <c r="C32" s="154"/>
      <c r="D32" s="155"/>
      <c r="E32" s="161"/>
      <c r="F32" s="154"/>
      <c r="G32" s="154"/>
      <c r="H32" s="151"/>
      <c r="I32" s="15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1"/>
      <c r="B34" s="154"/>
      <c r="C34" s="154"/>
      <c r="D34" s="155"/>
      <c r="E34" s="161"/>
      <c r="F34" s="154"/>
      <c r="G34" s="154"/>
      <c r="H34" s="151"/>
      <c r="I34" s="15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1"/>
      <c r="B36" s="154"/>
      <c r="C36" s="154"/>
      <c r="D36" s="155"/>
      <c r="E36" s="161"/>
      <c r="F36" s="154"/>
      <c r="G36" s="154"/>
      <c r="H36" s="151"/>
      <c r="I36" s="152"/>
      <c r="J36" s="10"/>
      <c r="K36" s="10"/>
      <c r="L36" s="10"/>
    </row>
    <row r="37" spans="1:12" ht="12.75">
      <c r="A37" s="103"/>
      <c r="B37" s="30"/>
      <c r="C37" s="156"/>
      <c r="D37" s="157"/>
      <c r="E37" s="16"/>
      <c r="F37" s="156"/>
      <c r="G37" s="157"/>
      <c r="H37" s="16"/>
      <c r="I37" s="95"/>
      <c r="J37" s="10"/>
      <c r="K37" s="10"/>
      <c r="L37" s="10"/>
    </row>
    <row r="38" spans="1:12" ht="12.75">
      <c r="A38" s="161"/>
      <c r="B38" s="154"/>
      <c r="C38" s="154"/>
      <c r="D38" s="155"/>
      <c r="E38" s="161"/>
      <c r="F38" s="154"/>
      <c r="G38" s="154"/>
      <c r="H38" s="151"/>
      <c r="I38" s="15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1"/>
      <c r="B40" s="154"/>
      <c r="C40" s="154"/>
      <c r="D40" s="155"/>
      <c r="E40" s="161"/>
      <c r="F40" s="154"/>
      <c r="G40" s="154"/>
      <c r="H40" s="151"/>
      <c r="I40" s="15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1" t="s">
        <v>267</v>
      </c>
      <c r="B44" s="132"/>
      <c r="C44" s="151" t="s">
        <v>338</v>
      </c>
      <c r="D44" s="152"/>
      <c r="E44" s="26"/>
      <c r="F44" s="153" t="s">
        <v>347</v>
      </c>
      <c r="G44" s="154"/>
      <c r="H44" s="154"/>
      <c r="I44" s="155"/>
      <c r="J44" s="10"/>
      <c r="K44" s="10"/>
      <c r="L44" s="10"/>
    </row>
    <row r="45" spans="1:12" ht="12.75">
      <c r="A45" s="103"/>
      <c r="B45" s="30"/>
      <c r="C45" s="156"/>
      <c r="D45" s="157"/>
      <c r="E45" s="16"/>
      <c r="F45" s="156"/>
      <c r="G45" s="158"/>
      <c r="H45" s="35"/>
      <c r="I45" s="107"/>
      <c r="J45" s="10"/>
      <c r="K45" s="10"/>
      <c r="L45" s="10"/>
    </row>
    <row r="46" spans="1:12" ht="12.75">
      <c r="A46" s="131" t="s">
        <v>268</v>
      </c>
      <c r="B46" s="132"/>
      <c r="C46" s="153" t="s">
        <v>339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1" t="s">
        <v>270</v>
      </c>
      <c r="B48" s="132"/>
      <c r="C48" s="138" t="s">
        <v>340</v>
      </c>
      <c r="D48" s="134"/>
      <c r="E48" s="135"/>
      <c r="F48" s="16"/>
      <c r="G48" s="51" t="s">
        <v>271</v>
      </c>
      <c r="H48" s="138" t="s">
        <v>341</v>
      </c>
      <c r="I48" s="13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1" t="s">
        <v>257</v>
      </c>
      <c r="B50" s="132"/>
      <c r="C50" s="133" t="s">
        <v>349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6" t="s">
        <v>272</v>
      </c>
      <c r="B52" s="137"/>
      <c r="C52" s="138" t="s">
        <v>342</v>
      </c>
      <c r="D52" s="134"/>
      <c r="E52" s="134"/>
      <c r="F52" s="134"/>
      <c r="G52" s="134"/>
      <c r="H52" s="134"/>
      <c r="I52" s="139"/>
      <c r="J52" s="10"/>
      <c r="K52" s="10"/>
      <c r="L52" s="10"/>
    </row>
    <row r="53" spans="1:12" ht="12.75">
      <c r="A53" s="108"/>
      <c r="B53" s="20"/>
      <c r="C53" s="147" t="s">
        <v>273</v>
      </c>
      <c r="D53" s="147"/>
      <c r="E53" s="147"/>
      <c r="F53" s="147"/>
      <c r="G53" s="147"/>
      <c r="H53" s="14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0" t="s">
        <v>274</v>
      </c>
      <c r="C55" s="141"/>
      <c r="D55" s="141"/>
      <c r="E55" s="141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2" t="s">
        <v>306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108"/>
      <c r="B57" s="142" t="s">
        <v>307</v>
      </c>
      <c r="C57" s="143"/>
      <c r="D57" s="143"/>
      <c r="E57" s="143"/>
      <c r="F57" s="143"/>
      <c r="G57" s="143"/>
      <c r="H57" s="143"/>
      <c r="I57" s="110"/>
      <c r="J57" s="10"/>
      <c r="K57" s="10"/>
      <c r="L57" s="10"/>
    </row>
    <row r="58" spans="1:12" ht="12.75">
      <c r="A58" s="108"/>
      <c r="B58" s="142" t="s">
        <v>308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108"/>
      <c r="B59" s="142" t="s">
        <v>309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8" t="s">
        <v>277</v>
      </c>
      <c r="H62" s="149"/>
      <c r="I62" s="15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9"/>
      <c r="H63" s="130"/>
      <c r="I63" s="119"/>
      <c r="J63" s="10"/>
      <c r="K63" s="10"/>
      <c r="L63" s="10"/>
    </row>
  </sheetData>
  <sheetProtection/>
  <protectedRanges>
    <protectedRange sqref="E2 H2 C6:D6 C8:D8 C10:D10 C12:I12 C14:D14 F14:I14 C16:I16 C18:I18 C24:G24 C22:F22 C26 I26 I24 A30:I30 A32:I32 A34:D34" name="Range1"/>
    <protectedRange sqref="C20:I20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110" zoomScaleSheetLayoutView="110" zoomScalePageLayoutView="0" workbookViewId="0" topLeftCell="A1">
      <selection activeCell="J114" sqref="J114"/>
    </sheetView>
  </sheetViews>
  <sheetFormatPr defaultColWidth="9.140625" defaultRowHeight="12.75"/>
  <cols>
    <col min="1" max="6" width="9.140625" style="52" customWidth="1"/>
    <col min="7" max="7" width="6.28125" style="52" customWidth="1"/>
    <col min="8" max="8" width="3.8515625" style="52" customWidth="1"/>
    <col min="9" max="9" width="9.140625" style="52" customWidth="1"/>
    <col min="10" max="10" width="15.8515625" style="52" bestFit="1" customWidth="1"/>
    <col min="11" max="11" width="13.7109375" style="52" bestFit="1" customWidth="1"/>
    <col min="12" max="13" width="13.8515625" style="52" bestFit="1" customWidth="1"/>
    <col min="14" max="16384" width="9.140625" style="52" customWidth="1"/>
  </cols>
  <sheetData>
    <row r="1" spans="1:11" ht="12.75" customHeight="1">
      <c r="A1" s="201" t="s">
        <v>153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326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203" t="s">
        <v>346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2.5">
      <c r="A4" s="206" t="s">
        <v>59</v>
      </c>
      <c r="B4" s="207"/>
      <c r="C4" s="207"/>
      <c r="D4" s="207"/>
      <c r="E4" s="207"/>
      <c r="F4" s="207"/>
      <c r="G4" s="207"/>
      <c r="H4" s="208"/>
      <c r="I4" s="58" t="s">
        <v>278</v>
      </c>
      <c r="J4" s="59" t="s">
        <v>319</v>
      </c>
      <c r="K4" s="60" t="s">
        <v>320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7">
        <v>2</v>
      </c>
      <c r="J5" s="56">
        <v>3</v>
      </c>
      <c r="K5" s="56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195" t="s">
        <v>60</v>
      </c>
      <c r="B7" s="196"/>
      <c r="C7" s="196"/>
      <c r="D7" s="196"/>
      <c r="E7" s="196"/>
      <c r="F7" s="196"/>
      <c r="G7" s="196"/>
      <c r="H7" s="197"/>
      <c r="I7" s="3">
        <v>1</v>
      </c>
      <c r="J7" s="6"/>
      <c r="K7" s="6"/>
    </row>
    <row r="8" spans="1:11" ht="12.75">
      <c r="A8" s="198" t="s">
        <v>13</v>
      </c>
      <c r="B8" s="199"/>
      <c r="C8" s="199"/>
      <c r="D8" s="199"/>
      <c r="E8" s="199"/>
      <c r="F8" s="199"/>
      <c r="G8" s="199"/>
      <c r="H8" s="200"/>
      <c r="I8" s="1">
        <v>2</v>
      </c>
      <c r="J8" s="53">
        <f>J9+J16+J26+J35+J39</f>
        <v>15682000000</v>
      </c>
      <c r="K8" s="53">
        <f>K9+K16+K26+K35+K39</f>
        <v>14520000000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399000000</v>
      </c>
      <c r="K9" s="53">
        <f>SUM(K10:K15)</f>
        <v>398000000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157000000</v>
      </c>
      <c r="K11" s="7">
        <v>153000000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3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>
        <v>20000000</v>
      </c>
      <c r="K13" s="7">
        <v>26000000</v>
      </c>
      <c r="L13" s="127"/>
      <c r="M13" s="12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222000000</v>
      </c>
      <c r="K14" s="7">
        <v>219000000</v>
      </c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11207000000</v>
      </c>
      <c r="K16" s="53">
        <f>SUM(K17:K25)</f>
        <v>10501000000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1005000000</v>
      </c>
      <c r="K17" s="7">
        <v>1010000000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5245000000</v>
      </c>
      <c r="K18" s="7">
        <v>4903000000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2607000000</v>
      </c>
      <c r="K19" s="7">
        <v>2275000000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240000000</v>
      </c>
      <c r="K20" s="7">
        <v>211000000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3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37000000</v>
      </c>
      <c r="K22" s="7">
        <v>11000000</v>
      </c>
      <c r="L22" s="127"/>
      <c r="M22" s="127"/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2066000000</v>
      </c>
      <c r="K23" s="7">
        <v>2084000000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7000000</v>
      </c>
      <c r="K24" s="7">
        <v>7000000</v>
      </c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2310000000</v>
      </c>
      <c r="K26" s="53">
        <f>SUM(K27:K34)</f>
        <v>2079000000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805000000</v>
      </c>
      <c r="K27" s="7">
        <v>1102000000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>
        <v>795000000</v>
      </c>
      <c r="K28" s="7">
        <v>267000000</v>
      </c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27000000</v>
      </c>
      <c r="K29" s="7">
        <v>27000000</v>
      </c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7000000</v>
      </c>
      <c r="K32" s="7">
        <v>7000000</v>
      </c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676000000</v>
      </c>
      <c r="K33" s="7">
        <v>676000000</v>
      </c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82000000</v>
      </c>
      <c r="K35" s="53">
        <f>SUM(K36:K38)</f>
        <v>82000000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11000000</v>
      </c>
      <c r="K36" s="7">
        <v>11000000</v>
      </c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71000000</v>
      </c>
      <c r="K37" s="7">
        <v>63000000</v>
      </c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>
        <v>8000000</v>
      </c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1684000000</v>
      </c>
      <c r="K39" s="7">
        <v>1460000000</v>
      </c>
    </row>
    <row r="40" spans="1:11" ht="12.75">
      <c r="A40" s="198" t="s">
        <v>240</v>
      </c>
      <c r="B40" s="199"/>
      <c r="C40" s="199"/>
      <c r="D40" s="199"/>
      <c r="E40" s="199"/>
      <c r="F40" s="199"/>
      <c r="G40" s="199"/>
      <c r="H40" s="200"/>
      <c r="I40" s="1">
        <v>34</v>
      </c>
      <c r="J40" s="53">
        <f>J41+J49+J56+J64</f>
        <v>4429000000</v>
      </c>
      <c r="K40" s="53">
        <f>K41+K49+K56+K64</f>
        <v>4484000000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1802000000</v>
      </c>
      <c r="K41" s="53">
        <f>SUM(K42:K48)</f>
        <v>2294000000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608000000</v>
      </c>
      <c r="K42" s="7">
        <v>793000000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>
        <v>564000000</v>
      </c>
      <c r="K43" s="7">
        <v>907000000</v>
      </c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563000000</v>
      </c>
      <c r="K44" s="7">
        <v>466000000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67000000</v>
      </c>
      <c r="K45" s="7">
        <v>128000000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/>
      <c r="K46" s="7"/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1727000000</v>
      </c>
      <c r="K49" s="53">
        <f>SUM(K50:K55)</f>
        <v>1485000000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258000000</v>
      </c>
      <c r="K50" s="7">
        <v>181000000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1315000000</v>
      </c>
      <c r="K51" s="7">
        <v>1197000000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3000000</v>
      </c>
      <c r="K53" s="7">
        <v>3000000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92000000</v>
      </c>
      <c r="K54" s="7">
        <v>36000000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59000000</v>
      </c>
      <c r="K55" s="7">
        <v>68000000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400000000</v>
      </c>
      <c r="K56" s="53">
        <f>SUM(K57:K63)</f>
        <v>398000000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330000000</v>
      </c>
      <c r="K58" s="7">
        <v>360000000</v>
      </c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>
        <v>0</v>
      </c>
      <c r="K61" s="7">
        <v>0</v>
      </c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14000000</v>
      </c>
      <c r="K62" s="7">
        <v>2000000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56000000</v>
      </c>
      <c r="K63" s="7">
        <v>36000000</v>
      </c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500000000</v>
      </c>
      <c r="K64" s="7">
        <v>307000000</v>
      </c>
    </row>
    <row r="65" spans="1:11" ht="12.75">
      <c r="A65" s="198" t="s">
        <v>56</v>
      </c>
      <c r="B65" s="199"/>
      <c r="C65" s="199"/>
      <c r="D65" s="199"/>
      <c r="E65" s="199"/>
      <c r="F65" s="199"/>
      <c r="G65" s="199"/>
      <c r="H65" s="200"/>
      <c r="I65" s="1">
        <v>59</v>
      </c>
      <c r="J65" s="7">
        <v>34000000</v>
      </c>
      <c r="K65" s="7">
        <v>85000000</v>
      </c>
    </row>
    <row r="66" spans="1:11" ht="12.75">
      <c r="A66" s="198" t="s">
        <v>241</v>
      </c>
      <c r="B66" s="199"/>
      <c r="C66" s="199"/>
      <c r="D66" s="199"/>
      <c r="E66" s="199"/>
      <c r="F66" s="199"/>
      <c r="G66" s="199"/>
      <c r="H66" s="200"/>
      <c r="I66" s="1">
        <v>60</v>
      </c>
      <c r="J66" s="53">
        <f>J7+J8+J40+J65</f>
        <v>20145000000</v>
      </c>
      <c r="K66" s="53">
        <f>K7+K8+K40+K65</f>
        <v>19089000000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/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5" t="s">
        <v>191</v>
      </c>
      <c r="B69" s="196"/>
      <c r="C69" s="196"/>
      <c r="D69" s="196"/>
      <c r="E69" s="196"/>
      <c r="F69" s="196"/>
      <c r="G69" s="196"/>
      <c r="H69" s="197"/>
      <c r="I69" s="3">
        <v>62</v>
      </c>
      <c r="J69" s="54">
        <f>J70+J71+J72+J78+J79+J82+J85</f>
        <v>10767000000</v>
      </c>
      <c r="K69" s="54">
        <f>K70+K71+K72+K78+K79+K82+K85</f>
        <v>11486000000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9000000000</v>
      </c>
      <c r="K70" s="7">
        <v>9000000000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/>
      <c r="K71" s="7"/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1308000000</v>
      </c>
      <c r="K72" s="53">
        <f>K73+K74-K75+K76+K77</f>
        <v>1148000000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20000000</v>
      </c>
      <c r="K73" s="7">
        <v>28000000</v>
      </c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/>
      <c r="K74" s="7"/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1288000000</v>
      </c>
      <c r="K77" s="7">
        <v>1120000000</v>
      </c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299000000</v>
      </c>
      <c r="K78" s="7">
        <v>299000000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0</v>
      </c>
      <c r="K79" s="53">
        <f>K80-K81</f>
        <v>0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160000000</v>
      </c>
      <c r="K82" s="53">
        <f>K83-K84</f>
        <v>1039000000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160000000</v>
      </c>
      <c r="K83" s="7">
        <v>1039000000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/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198" t="s">
        <v>19</v>
      </c>
      <c r="B86" s="199"/>
      <c r="C86" s="199"/>
      <c r="D86" s="199"/>
      <c r="E86" s="199"/>
      <c r="F86" s="199"/>
      <c r="G86" s="199"/>
      <c r="H86" s="200"/>
      <c r="I86" s="1">
        <v>79</v>
      </c>
      <c r="J86" s="53">
        <f>SUM(J87:J89)</f>
        <v>3479000000</v>
      </c>
      <c r="K86" s="53">
        <f>SUM(K87:K89)</f>
        <v>3129000000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64000000</v>
      </c>
      <c r="K87" s="7">
        <v>56000000</v>
      </c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3415000000</v>
      </c>
      <c r="K89" s="7">
        <v>3073000000</v>
      </c>
    </row>
    <row r="90" spans="1:11" ht="12.75">
      <c r="A90" s="198" t="s">
        <v>20</v>
      </c>
      <c r="B90" s="199"/>
      <c r="C90" s="199"/>
      <c r="D90" s="199"/>
      <c r="E90" s="199"/>
      <c r="F90" s="199"/>
      <c r="G90" s="199"/>
      <c r="H90" s="200"/>
      <c r="I90" s="1">
        <v>83</v>
      </c>
      <c r="J90" s="53">
        <f>SUM(J91:J99)</f>
        <v>331000000</v>
      </c>
      <c r="K90" s="53">
        <f>SUM(K91:K99)</f>
        <v>175000000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271000000</v>
      </c>
      <c r="K93" s="7">
        <v>123000000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>
        <v>60000000</v>
      </c>
      <c r="K98" s="7">
        <v>52000000</v>
      </c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198" t="s">
        <v>21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53">
        <f>SUM(J101:J112)</f>
        <v>5463000000</v>
      </c>
      <c r="K100" s="53">
        <f>SUM(K101:K112)</f>
        <v>4271000000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560000000</v>
      </c>
      <c r="K101" s="7">
        <v>432000000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/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2622000000</v>
      </c>
      <c r="K103" s="7">
        <v>1255000000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36000000</v>
      </c>
      <c r="K104" s="7">
        <v>100000000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1498000000</v>
      </c>
      <c r="K105" s="7">
        <v>1557000000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53000000</v>
      </c>
      <c r="K108" s="7">
        <v>38000000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552000000</v>
      </c>
      <c r="K109" s="7">
        <v>763000000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142000000</v>
      </c>
      <c r="K112" s="7">
        <v>126000000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7">
        <v>105000000</v>
      </c>
      <c r="K113" s="7">
        <v>28000000</v>
      </c>
    </row>
    <row r="114" spans="1:11" ht="12.75">
      <c r="A114" s="198" t="s">
        <v>25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53">
        <f>J69+J86+J90+J100+J113</f>
        <v>20145000000</v>
      </c>
      <c r="K114" s="53">
        <f>K69+K86+K90+K100+K113</f>
        <v>19089000000</v>
      </c>
    </row>
    <row r="115" spans="1:11" ht="12.75">
      <c r="A115" s="223" t="s">
        <v>57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/>
      <c r="K115" s="8"/>
    </row>
    <row r="116" spans="1:11" ht="12.75">
      <c r="A116" s="215" t="s">
        <v>310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5" t="s">
        <v>186</v>
      </c>
      <c r="B117" s="196"/>
      <c r="C117" s="196"/>
      <c r="D117" s="196"/>
      <c r="E117" s="196"/>
      <c r="F117" s="196"/>
      <c r="G117" s="196"/>
      <c r="H117" s="196"/>
      <c r="I117" s="229"/>
      <c r="J117" s="229"/>
      <c r="K117" s="230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31" t="s">
        <v>9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/>
      <c r="K119" s="8"/>
    </row>
    <row r="120" spans="1:11" ht="12.75">
      <c r="A120" s="234" t="s">
        <v>311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L67" activeCellId="1" sqref="J67 L67"/>
    </sheetView>
  </sheetViews>
  <sheetFormatPr defaultColWidth="9.140625" defaultRowHeight="12.75"/>
  <cols>
    <col min="1" max="7" width="9.140625" style="52" customWidth="1"/>
    <col min="8" max="8" width="9.8515625" style="52" customWidth="1"/>
    <col min="9" max="9" width="6.57421875" style="52" bestFit="1" customWidth="1"/>
    <col min="10" max="10" width="12.140625" style="52" bestFit="1" customWidth="1"/>
    <col min="11" max="11" width="12.00390625" style="52" customWidth="1"/>
    <col min="12" max="12" width="12.140625" style="52" bestFit="1" customWidth="1"/>
    <col min="13" max="13" width="12.57421875" style="52" customWidth="1"/>
    <col min="14" max="15" width="9.140625" style="52" customWidth="1"/>
    <col min="16" max="17" width="10.140625" style="52" bestFit="1" customWidth="1"/>
    <col min="18" max="16384" width="9.140625" style="52" customWidth="1"/>
  </cols>
  <sheetData>
    <row r="1" spans="1:13" ht="12.75" customHeight="1">
      <c r="A1" s="201" t="s">
        <v>154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2.75" customHeight="1">
      <c r="A2" s="245" t="s">
        <v>323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6" t="s">
        <v>346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279</v>
      </c>
      <c r="J4" s="238" t="s">
        <v>319</v>
      </c>
      <c r="K4" s="238"/>
      <c r="L4" s="238" t="s">
        <v>320</v>
      </c>
      <c r="M4" s="238"/>
    </row>
    <row r="5" spans="1:13" ht="12.7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5" t="s">
        <v>26</v>
      </c>
      <c r="B7" s="196"/>
      <c r="C7" s="196"/>
      <c r="D7" s="196"/>
      <c r="E7" s="196"/>
      <c r="F7" s="196"/>
      <c r="G7" s="196"/>
      <c r="H7" s="197"/>
      <c r="I7" s="3">
        <v>111</v>
      </c>
      <c r="J7" s="54">
        <f>SUM(J8:J9)</f>
        <v>10389000000</v>
      </c>
      <c r="K7" s="54">
        <f>SUM(K8:K9)</f>
        <v>4436000000</v>
      </c>
      <c r="L7" s="54">
        <f>SUM(L8:L9)</f>
        <v>12864000000</v>
      </c>
      <c r="M7" s="54">
        <f>SUM(M8:M9)</f>
        <v>4782000000</v>
      </c>
    </row>
    <row r="8" spans="1:13" ht="12.75">
      <c r="A8" s="198" t="s">
        <v>152</v>
      </c>
      <c r="B8" s="199"/>
      <c r="C8" s="199"/>
      <c r="D8" s="199"/>
      <c r="E8" s="199"/>
      <c r="F8" s="199"/>
      <c r="G8" s="199"/>
      <c r="H8" s="200"/>
      <c r="I8" s="1">
        <v>112</v>
      </c>
      <c r="J8" s="7">
        <v>10256000000</v>
      </c>
      <c r="K8" s="7">
        <v>4404000000</v>
      </c>
      <c r="L8" s="7">
        <v>12722000000</v>
      </c>
      <c r="M8" s="7">
        <v>4784000000</v>
      </c>
    </row>
    <row r="9" spans="1:13" ht="12.75">
      <c r="A9" s="198" t="s">
        <v>103</v>
      </c>
      <c r="B9" s="199"/>
      <c r="C9" s="199"/>
      <c r="D9" s="199"/>
      <c r="E9" s="199"/>
      <c r="F9" s="199"/>
      <c r="G9" s="199"/>
      <c r="H9" s="200"/>
      <c r="I9" s="1">
        <v>113</v>
      </c>
      <c r="J9" s="7">
        <v>133000000</v>
      </c>
      <c r="K9" s="7">
        <v>32000000</v>
      </c>
      <c r="L9" s="7">
        <v>142000000</v>
      </c>
      <c r="M9" s="7">
        <v>-2000000</v>
      </c>
    </row>
    <row r="10" spans="1:13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3">
        <f>J11+J12+J16+J20+J21+J22+J25+J26</f>
        <v>9884000000</v>
      </c>
      <c r="K10" s="53">
        <f>K11+K12+K16+K20+K21+K22+K25+K26</f>
        <v>3987000000</v>
      </c>
      <c r="L10" s="53">
        <f>L11+L12+L16+L20+L21+L22+L25+L26</f>
        <v>11713000000</v>
      </c>
      <c r="M10" s="53">
        <f>M11+M12+M16+M20+M21+M22+M25+M26</f>
        <v>4473000000</v>
      </c>
    </row>
    <row r="11" spans="1:13" ht="12.75">
      <c r="A11" s="198" t="s">
        <v>104</v>
      </c>
      <c r="B11" s="199"/>
      <c r="C11" s="199"/>
      <c r="D11" s="199"/>
      <c r="E11" s="199"/>
      <c r="F11" s="199"/>
      <c r="G11" s="199"/>
      <c r="H11" s="200"/>
      <c r="I11" s="1">
        <v>115</v>
      </c>
      <c r="J11" s="7">
        <v>-158000000</v>
      </c>
      <c r="K11" s="7">
        <v>169000000</v>
      </c>
      <c r="L11" s="7">
        <v>-260000000</v>
      </c>
      <c r="M11" s="7">
        <v>14000000</v>
      </c>
    </row>
    <row r="12" spans="1:13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3">
        <f>SUM(J13:J15)</f>
        <v>7721000000</v>
      </c>
      <c r="K12" s="53">
        <f>SUM(K13:K15)</f>
        <v>3070000000</v>
      </c>
      <c r="L12" s="53">
        <f>SUM(L13:L15)</f>
        <v>9875000000</v>
      </c>
      <c r="M12" s="53">
        <f>SUM(M13:M15)</f>
        <v>3570000000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4747000000</v>
      </c>
      <c r="K13" s="7">
        <v>2155000000</v>
      </c>
      <c r="L13" s="7">
        <v>6306000000</v>
      </c>
      <c r="M13" s="7">
        <v>2210000000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1618000000</v>
      </c>
      <c r="K14" s="7">
        <v>431000000</v>
      </c>
      <c r="L14" s="7">
        <v>2231000000</v>
      </c>
      <c r="M14" s="7">
        <v>894000000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1356000000</v>
      </c>
      <c r="K15" s="7">
        <v>484000000</v>
      </c>
      <c r="L15" s="7">
        <v>1338000000</v>
      </c>
      <c r="M15" s="7">
        <v>466000000</v>
      </c>
    </row>
    <row r="16" spans="1:13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3">
        <f>SUM(J17:J19)</f>
        <v>777000000</v>
      </c>
      <c r="K16" s="53">
        <f>SUM(K17:K19)</f>
        <v>214000000</v>
      </c>
      <c r="L16" s="53">
        <f>SUM(L17:L19)</f>
        <v>617000000</v>
      </c>
      <c r="M16" s="53">
        <f>SUM(M17:M19)</f>
        <v>185000000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429000000</v>
      </c>
      <c r="K17" s="7">
        <v>120000000</v>
      </c>
      <c r="L17" s="7">
        <v>361000000</v>
      </c>
      <c r="M17" s="7">
        <v>111000000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233000000</v>
      </c>
      <c r="K18" s="7">
        <v>62000000</v>
      </c>
      <c r="L18" s="7">
        <v>165000000</v>
      </c>
      <c r="M18" s="7">
        <v>47000000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115000000</v>
      </c>
      <c r="K19" s="7">
        <v>32000000</v>
      </c>
      <c r="L19" s="7">
        <v>91000000</v>
      </c>
      <c r="M19" s="7">
        <v>27000000</v>
      </c>
    </row>
    <row r="20" spans="1:13" ht="12.75">
      <c r="A20" s="198" t="s">
        <v>105</v>
      </c>
      <c r="B20" s="199"/>
      <c r="C20" s="199"/>
      <c r="D20" s="199"/>
      <c r="E20" s="199"/>
      <c r="F20" s="199"/>
      <c r="G20" s="199"/>
      <c r="H20" s="200"/>
      <c r="I20" s="1">
        <v>124</v>
      </c>
      <c r="J20" s="7">
        <v>1176000000</v>
      </c>
      <c r="K20" s="7">
        <v>400000000</v>
      </c>
      <c r="L20" s="7">
        <v>1283000000</v>
      </c>
      <c r="M20" s="7">
        <v>439000000</v>
      </c>
    </row>
    <row r="21" spans="1:13" ht="12.75">
      <c r="A21" s="198" t="s">
        <v>106</v>
      </c>
      <c r="B21" s="199"/>
      <c r="C21" s="199"/>
      <c r="D21" s="199"/>
      <c r="E21" s="199"/>
      <c r="F21" s="199"/>
      <c r="G21" s="199"/>
      <c r="H21" s="200"/>
      <c r="I21" s="1">
        <v>125</v>
      </c>
      <c r="J21" s="7">
        <v>640000000</v>
      </c>
      <c r="K21" s="7">
        <v>120000000</v>
      </c>
      <c r="L21" s="7">
        <v>496000000</v>
      </c>
      <c r="M21" s="7">
        <v>179000000</v>
      </c>
    </row>
    <row r="22" spans="1:13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3">
        <f>SUM(J23:J24)</f>
        <v>56000000</v>
      </c>
      <c r="K22" s="53">
        <f>SUM(K23:K24)</f>
        <v>-6000000</v>
      </c>
      <c r="L22" s="53">
        <f>SUM(L23:L24)</f>
        <v>3000000</v>
      </c>
      <c r="M22" s="53">
        <f>SUM(M23:M24)</f>
        <v>79000000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>
        <v>23000000</v>
      </c>
      <c r="K23" s="7">
        <v>5000000</v>
      </c>
      <c r="L23" s="7">
        <v>51000000</v>
      </c>
      <c r="M23" s="7">
        <v>48000000</v>
      </c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33000000</v>
      </c>
      <c r="K24" s="7">
        <v>-11000000</v>
      </c>
      <c r="L24" s="7">
        <v>-48000000</v>
      </c>
      <c r="M24" s="7">
        <v>31000000</v>
      </c>
    </row>
    <row r="25" spans="1:13" ht="12.75">
      <c r="A25" s="198" t="s">
        <v>107</v>
      </c>
      <c r="B25" s="199"/>
      <c r="C25" s="199"/>
      <c r="D25" s="199"/>
      <c r="E25" s="199"/>
      <c r="F25" s="199"/>
      <c r="G25" s="199"/>
      <c r="H25" s="200"/>
      <c r="I25" s="1">
        <v>129</v>
      </c>
      <c r="J25" s="7">
        <v>-328000000</v>
      </c>
      <c r="K25" s="7">
        <v>20000000</v>
      </c>
      <c r="L25" s="7">
        <v>-301000000</v>
      </c>
      <c r="M25" s="7">
        <v>7000000</v>
      </c>
    </row>
    <row r="26" spans="1:13" ht="12.75">
      <c r="A26" s="198" t="s">
        <v>50</v>
      </c>
      <c r="B26" s="199"/>
      <c r="C26" s="199"/>
      <c r="D26" s="199"/>
      <c r="E26" s="199"/>
      <c r="F26" s="199"/>
      <c r="G26" s="199"/>
      <c r="H26" s="200"/>
      <c r="I26" s="1">
        <v>130</v>
      </c>
      <c r="J26" s="7"/>
      <c r="K26" s="7">
        <v>0</v>
      </c>
      <c r="L26" s="7"/>
      <c r="M26" s="7">
        <v>0</v>
      </c>
    </row>
    <row r="27" spans="1:13" ht="12.75">
      <c r="A27" s="198" t="s">
        <v>213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3">
        <f>SUM(J28:J32)</f>
        <v>199000000</v>
      </c>
      <c r="K27" s="53">
        <f>SUM(K28:K32)</f>
        <v>49000000</v>
      </c>
      <c r="L27" s="53">
        <f>SUM(L28:L32)</f>
        <v>388000000</v>
      </c>
      <c r="M27" s="53">
        <f>SUM(M28:M32)</f>
        <v>73000000</v>
      </c>
    </row>
    <row r="28" spans="1:13" ht="12.75">
      <c r="A28" s="198" t="s">
        <v>227</v>
      </c>
      <c r="B28" s="199"/>
      <c r="C28" s="199"/>
      <c r="D28" s="199"/>
      <c r="E28" s="199"/>
      <c r="F28" s="199"/>
      <c r="G28" s="199"/>
      <c r="H28" s="200"/>
      <c r="I28" s="1">
        <v>132</v>
      </c>
      <c r="J28" s="7">
        <v>47000000</v>
      </c>
      <c r="K28" s="7">
        <v>20000000</v>
      </c>
      <c r="L28" s="7">
        <v>68000000</v>
      </c>
      <c r="M28" s="7">
        <v>12000000</v>
      </c>
    </row>
    <row r="29" spans="1:13" ht="12.75">
      <c r="A29" s="198" t="s">
        <v>155</v>
      </c>
      <c r="B29" s="199"/>
      <c r="C29" s="199"/>
      <c r="D29" s="199"/>
      <c r="E29" s="199"/>
      <c r="F29" s="199"/>
      <c r="G29" s="199"/>
      <c r="H29" s="200"/>
      <c r="I29" s="1">
        <v>133</v>
      </c>
      <c r="J29" s="7">
        <v>134000000</v>
      </c>
      <c r="K29" s="7">
        <v>13000000</v>
      </c>
      <c r="L29" s="7">
        <v>299000000</v>
      </c>
      <c r="M29" s="7">
        <v>41000000</v>
      </c>
    </row>
    <row r="30" spans="1:13" ht="12.75">
      <c r="A30" s="198" t="s">
        <v>139</v>
      </c>
      <c r="B30" s="199"/>
      <c r="C30" s="199"/>
      <c r="D30" s="199"/>
      <c r="E30" s="199"/>
      <c r="F30" s="199"/>
      <c r="G30" s="199"/>
      <c r="H30" s="200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198" t="s">
        <v>223</v>
      </c>
      <c r="B31" s="199"/>
      <c r="C31" s="199"/>
      <c r="D31" s="199"/>
      <c r="E31" s="199"/>
      <c r="F31" s="199"/>
      <c r="G31" s="199"/>
      <c r="H31" s="200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198" t="s">
        <v>140</v>
      </c>
      <c r="B32" s="199"/>
      <c r="C32" s="199"/>
      <c r="D32" s="199"/>
      <c r="E32" s="199"/>
      <c r="F32" s="199"/>
      <c r="G32" s="199"/>
      <c r="H32" s="200"/>
      <c r="I32" s="1">
        <v>136</v>
      </c>
      <c r="J32" s="7">
        <v>18000000</v>
      </c>
      <c r="K32" s="7">
        <v>16000000</v>
      </c>
      <c r="L32" s="7">
        <v>21000000</v>
      </c>
      <c r="M32" s="7">
        <v>20000000</v>
      </c>
    </row>
    <row r="33" spans="1:13" ht="12.75">
      <c r="A33" s="198" t="s">
        <v>214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3">
        <f>SUM(J34:J37)</f>
        <v>351000000</v>
      </c>
      <c r="K33" s="53">
        <f>SUM(K34:K37)</f>
        <v>178000000</v>
      </c>
      <c r="L33" s="53">
        <f>SUM(L34:L37)</f>
        <v>276000000</v>
      </c>
      <c r="M33" s="53">
        <f>SUM(M34:M37)</f>
        <v>46000000</v>
      </c>
    </row>
    <row r="34" spans="1:13" ht="12.75">
      <c r="A34" s="198" t="s">
        <v>66</v>
      </c>
      <c r="B34" s="199"/>
      <c r="C34" s="199"/>
      <c r="D34" s="199"/>
      <c r="E34" s="199"/>
      <c r="F34" s="199"/>
      <c r="G34" s="199"/>
      <c r="H34" s="200"/>
      <c r="I34" s="1">
        <v>138</v>
      </c>
      <c r="J34" s="7">
        <v>34000000</v>
      </c>
      <c r="K34" s="7">
        <v>12000000</v>
      </c>
      <c r="L34" s="7">
        <v>135000000</v>
      </c>
      <c r="M34" s="7">
        <v>6000000</v>
      </c>
    </row>
    <row r="35" spans="1:13" ht="12.75">
      <c r="A35" s="198" t="s">
        <v>65</v>
      </c>
      <c r="B35" s="199"/>
      <c r="C35" s="199"/>
      <c r="D35" s="199"/>
      <c r="E35" s="199"/>
      <c r="F35" s="199"/>
      <c r="G35" s="199"/>
      <c r="H35" s="200"/>
      <c r="I35" s="1">
        <v>139</v>
      </c>
      <c r="J35" s="7">
        <v>47000000</v>
      </c>
      <c r="K35" s="7">
        <v>-4000000</v>
      </c>
      <c r="L35" s="7">
        <v>86000000</v>
      </c>
      <c r="M35" s="7">
        <v>27000000</v>
      </c>
    </row>
    <row r="36" spans="1:13" ht="12.75">
      <c r="A36" s="198" t="s">
        <v>224</v>
      </c>
      <c r="B36" s="199"/>
      <c r="C36" s="199"/>
      <c r="D36" s="199"/>
      <c r="E36" s="199"/>
      <c r="F36" s="199"/>
      <c r="G36" s="199"/>
      <c r="H36" s="200"/>
      <c r="I36" s="1">
        <v>140</v>
      </c>
      <c r="J36" s="7"/>
      <c r="K36" s="7">
        <v>0</v>
      </c>
      <c r="L36" s="7"/>
      <c r="M36" s="7">
        <v>0</v>
      </c>
    </row>
    <row r="37" spans="1:13" ht="12.75">
      <c r="A37" s="198" t="s">
        <v>67</v>
      </c>
      <c r="B37" s="199"/>
      <c r="C37" s="199"/>
      <c r="D37" s="199"/>
      <c r="E37" s="199"/>
      <c r="F37" s="199"/>
      <c r="G37" s="199"/>
      <c r="H37" s="200"/>
      <c r="I37" s="1">
        <v>141</v>
      </c>
      <c r="J37" s="7">
        <v>270000000</v>
      </c>
      <c r="K37" s="7">
        <v>170000000</v>
      </c>
      <c r="L37" s="7">
        <v>55000000</v>
      </c>
      <c r="M37" s="7">
        <v>13000000</v>
      </c>
    </row>
    <row r="38" spans="1:13" ht="12.75">
      <c r="A38" s="198" t="s">
        <v>195</v>
      </c>
      <c r="B38" s="199"/>
      <c r="C38" s="199"/>
      <c r="D38" s="199"/>
      <c r="E38" s="199"/>
      <c r="F38" s="199"/>
      <c r="G38" s="199"/>
      <c r="H38" s="200"/>
      <c r="I38" s="1">
        <v>142</v>
      </c>
      <c r="J38" s="7"/>
      <c r="K38" s="7"/>
      <c r="L38" s="7"/>
      <c r="M38" s="7"/>
    </row>
    <row r="39" spans="1:13" ht="12.75">
      <c r="A39" s="198" t="s">
        <v>196</v>
      </c>
      <c r="B39" s="199"/>
      <c r="C39" s="199"/>
      <c r="D39" s="199"/>
      <c r="E39" s="199"/>
      <c r="F39" s="199"/>
      <c r="G39" s="199"/>
      <c r="H39" s="200"/>
      <c r="I39" s="1">
        <v>143</v>
      </c>
      <c r="J39" s="7"/>
      <c r="K39" s="7"/>
      <c r="L39" s="7"/>
      <c r="M39" s="7"/>
    </row>
    <row r="40" spans="1:13" ht="12.75">
      <c r="A40" s="198" t="s">
        <v>225</v>
      </c>
      <c r="B40" s="199"/>
      <c r="C40" s="199"/>
      <c r="D40" s="199"/>
      <c r="E40" s="199"/>
      <c r="F40" s="199"/>
      <c r="G40" s="199"/>
      <c r="H40" s="200"/>
      <c r="I40" s="1">
        <v>144</v>
      </c>
      <c r="J40" s="7"/>
      <c r="K40" s="7"/>
      <c r="L40" s="7"/>
      <c r="M40" s="7"/>
    </row>
    <row r="41" spans="1:13" ht="12.75">
      <c r="A41" s="198" t="s">
        <v>226</v>
      </c>
      <c r="B41" s="199"/>
      <c r="C41" s="199"/>
      <c r="D41" s="199"/>
      <c r="E41" s="199"/>
      <c r="F41" s="199"/>
      <c r="G41" s="199"/>
      <c r="H41" s="200"/>
      <c r="I41" s="1">
        <v>145</v>
      </c>
      <c r="J41" s="7"/>
      <c r="K41" s="7"/>
      <c r="L41" s="7"/>
      <c r="M41" s="7"/>
    </row>
    <row r="42" spans="1:13" ht="12.75">
      <c r="A42" s="198" t="s">
        <v>215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3">
        <f>J7+J27+J38+J40</f>
        <v>10588000000</v>
      </c>
      <c r="K42" s="53">
        <f>K7+K27+K38+K40</f>
        <v>4485000000</v>
      </c>
      <c r="L42" s="53">
        <f>L7+L27+L38+L40</f>
        <v>13252000000</v>
      </c>
      <c r="M42" s="53">
        <f>M7+M27+M38+M40</f>
        <v>4855000000</v>
      </c>
    </row>
    <row r="43" spans="1:13" ht="12.75">
      <c r="A43" s="198" t="s">
        <v>216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3">
        <f>J10+J33+J39+J41</f>
        <v>10235000000</v>
      </c>
      <c r="K43" s="53">
        <f>K10+K33+K39+K41</f>
        <v>4165000000</v>
      </c>
      <c r="L43" s="53">
        <f>L10+L33+L39+L41</f>
        <v>11989000000</v>
      </c>
      <c r="M43" s="53">
        <f>M10+M33+M39+M41</f>
        <v>4519000000</v>
      </c>
    </row>
    <row r="44" spans="1:13" ht="12.75">
      <c r="A44" s="198" t="s">
        <v>236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3">
        <f>J42-J43</f>
        <v>353000000</v>
      </c>
      <c r="K44" s="53">
        <f>K42-K43</f>
        <v>320000000</v>
      </c>
      <c r="L44" s="53">
        <f>L42-L43</f>
        <v>1263000000</v>
      </c>
      <c r="M44" s="53">
        <f>M42-M43</f>
        <v>336000000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353000000</v>
      </c>
      <c r="K45" s="53">
        <f>IF(K42&gt;K43,K42-K43,0)</f>
        <v>320000000</v>
      </c>
      <c r="L45" s="53">
        <f>IF(L42&gt;L43,L42-L43,0)</f>
        <v>1263000000</v>
      </c>
      <c r="M45" s="53">
        <f>IF(M42&gt;M43,M42-M43,0)</f>
        <v>336000000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8" t="s">
        <v>217</v>
      </c>
      <c r="B47" s="199"/>
      <c r="C47" s="199"/>
      <c r="D47" s="199"/>
      <c r="E47" s="199"/>
      <c r="F47" s="199"/>
      <c r="G47" s="199"/>
      <c r="H47" s="200"/>
      <c r="I47" s="1">
        <v>151</v>
      </c>
      <c r="J47" s="7">
        <v>105000000</v>
      </c>
      <c r="K47" s="7">
        <v>65000000</v>
      </c>
      <c r="L47" s="7">
        <v>224000000</v>
      </c>
      <c r="M47" s="7">
        <v>56000000</v>
      </c>
    </row>
    <row r="48" spans="1:13" ht="12.75">
      <c r="A48" s="198" t="s">
        <v>237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3">
        <f>J44-J47</f>
        <v>248000000</v>
      </c>
      <c r="K48" s="53">
        <f>K44-K47</f>
        <v>255000000</v>
      </c>
      <c r="L48" s="53">
        <f>L44-L47</f>
        <v>1039000000</v>
      </c>
      <c r="M48" s="53">
        <f>M44-M47</f>
        <v>280000000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248000000</v>
      </c>
      <c r="K49" s="53">
        <f>IF(K48&gt;0,K48,0)</f>
        <v>255000000</v>
      </c>
      <c r="L49" s="53">
        <f>IF(L48&gt;0,L48,0)</f>
        <v>1039000000</v>
      </c>
      <c r="M49" s="53">
        <f>IF(M48&gt;0,M48,0)</f>
        <v>280000000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5" t="s">
        <v>312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195" t="s">
        <v>187</v>
      </c>
      <c r="B52" s="196"/>
      <c r="C52" s="196"/>
      <c r="D52" s="196"/>
      <c r="E52" s="196"/>
      <c r="F52" s="196"/>
      <c r="G52" s="196"/>
      <c r="H52" s="196"/>
      <c r="I52" s="55"/>
      <c r="J52" s="55"/>
      <c r="K52" s="55"/>
      <c r="L52" s="55"/>
      <c r="M52" s="62"/>
    </row>
    <row r="53" spans="1:13" ht="12.75">
      <c r="A53" s="239" t="s">
        <v>234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/>
      <c r="K53" s="7"/>
      <c r="L53" s="7"/>
      <c r="M53" s="7"/>
    </row>
    <row r="54" spans="1:13" ht="12.75">
      <c r="A54" s="239" t="s">
        <v>235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215" t="s">
        <v>189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195" t="s">
        <v>204</v>
      </c>
      <c r="B56" s="196"/>
      <c r="C56" s="196"/>
      <c r="D56" s="196"/>
      <c r="E56" s="196"/>
      <c r="F56" s="196"/>
      <c r="G56" s="196"/>
      <c r="H56" s="197"/>
      <c r="I56" s="9">
        <v>157</v>
      </c>
      <c r="J56" s="6">
        <f>J48</f>
        <v>248000000</v>
      </c>
      <c r="K56" s="6">
        <f>K48</f>
        <v>255000000</v>
      </c>
      <c r="L56" s="6">
        <f>L48</f>
        <v>1039000000</v>
      </c>
      <c r="M56" s="6">
        <f>M48</f>
        <v>280000000</v>
      </c>
    </row>
    <row r="57" spans="1:13" ht="12.75">
      <c r="A57" s="198" t="s">
        <v>221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3">
        <f>SUM(J58:J64)</f>
        <v>-31000000</v>
      </c>
      <c r="K57" s="53">
        <f>SUM(K58:K64)</f>
        <v>15000000</v>
      </c>
      <c r="L57" s="53">
        <f>SUM(L58:L64)</f>
        <v>-168000000</v>
      </c>
      <c r="M57" s="53">
        <f>SUM(M58:M64)</f>
        <v>-61000000</v>
      </c>
    </row>
    <row r="58" spans="1:13" ht="12.75">
      <c r="A58" s="198" t="s">
        <v>228</v>
      </c>
      <c r="B58" s="199"/>
      <c r="C58" s="199"/>
      <c r="D58" s="199"/>
      <c r="E58" s="199"/>
      <c r="F58" s="199"/>
      <c r="G58" s="199"/>
      <c r="H58" s="200"/>
      <c r="I58" s="1">
        <v>159</v>
      </c>
      <c r="J58" s="7">
        <v>-78000000</v>
      </c>
      <c r="K58" s="7">
        <v>-22000000</v>
      </c>
      <c r="L58" s="7">
        <v>-168000000</v>
      </c>
      <c r="M58" s="7">
        <v>-22000000</v>
      </c>
    </row>
    <row r="59" spans="1:13" ht="12.75">
      <c r="A59" s="198" t="s">
        <v>229</v>
      </c>
      <c r="B59" s="199"/>
      <c r="C59" s="199"/>
      <c r="D59" s="199"/>
      <c r="E59" s="199"/>
      <c r="F59" s="199"/>
      <c r="G59" s="199"/>
      <c r="H59" s="200"/>
      <c r="I59" s="1">
        <v>160</v>
      </c>
      <c r="J59" s="7"/>
      <c r="K59" s="7"/>
      <c r="L59" s="7"/>
      <c r="M59" s="7"/>
    </row>
    <row r="60" spans="1:13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1">
        <v>161</v>
      </c>
      <c r="J60" s="7">
        <v>48000000</v>
      </c>
      <c r="K60" s="7">
        <v>39000000</v>
      </c>
      <c r="L60" s="7"/>
      <c r="M60" s="7">
        <v>-39000000</v>
      </c>
    </row>
    <row r="61" spans="1:13" ht="12.75">
      <c r="A61" s="198" t="s">
        <v>230</v>
      </c>
      <c r="B61" s="199"/>
      <c r="C61" s="199"/>
      <c r="D61" s="199"/>
      <c r="E61" s="199"/>
      <c r="F61" s="199"/>
      <c r="G61" s="199"/>
      <c r="H61" s="200"/>
      <c r="I61" s="1">
        <v>162</v>
      </c>
      <c r="J61" s="7"/>
      <c r="K61" s="7"/>
      <c r="L61" s="7"/>
      <c r="M61" s="7"/>
    </row>
    <row r="62" spans="1:13" ht="12.75">
      <c r="A62" s="198" t="s">
        <v>231</v>
      </c>
      <c r="B62" s="199"/>
      <c r="C62" s="199"/>
      <c r="D62" s="199"/>
      <c r="E62" s="199"/>
      <c r="F62" s="199"/>
      <c r="G62" s="199"/>
      <c r="H62" s="200"/>
      <c r="I62" s="1">
        <v>163</v>
      </c>
      <c r="J62" s="7"/>
      <c r="K62" s="7"/>
      <c r="L62" s="7"/>
      <c r="M62" s="7"/>
    </row>
    <row r="63" spans="1:13" ht="12.75">
      <c r="A63" s="198" t="s">
        <v>232</v>
      </c>
      <c r="B63" s="199"/>
      <c r="C63" s="199"/>
      <c r="D63" s="199"/>
      <c r="E63" s="199"/>
      <c r="F63" s="199"/>
      <c r="G63" s="199"/>
      <c r="H63" s="200"/>
      <c r="I63" s="1">
        <v>164</v>
      </c>
      <c r="J63" s="7"/>
      <c r="K63" s="7"/>
      <c r="L63" s="7"/>
      <c r="M63" s="7"/>
    </row>
    <row r="64" spans="1:13" ht="12.75">
      <c r="A64" s="198" t="s">
        <v>233</v>
      </c>
      <c r="B64" s="199"/>
      <c r="C64" s="199"/>
      <c r="D64" s="199"/>
      <c r="E64" s="199"/>
      <c r="F64" s="199"/>
      <c r="G64" s="199"/>
      <c r="H64" s="200"/>
      <c r="I64" s="1">
        <v>165</v>
      </c>
      <c r="J64" s="7">
        <v>-1000000</v>
      </c>
      <c r="K64" s="7">
        <v>-2000000</v>
      </c>
      <c r="L64" s="7"/>
      <c r="M64" s="7"/>
    </row>
    <row r="65" spans="1:13" ht="12.75">
      <c r="A65" s="198" t="s">
        <v>222</v>
      </c>
      <c r="B65" s="199"/>
      <c r="C65" s="199"/>
      <c r="D65" s="199"/>
      <c r="E65" s="199"/>
      <c r="F65" s="199"/>
      <c r="G65" s="199"/>
      <c r="H65" s="200"/>
      <c r="I65" s="1">
        <v>166</v>
      </c>
      <c r="J65" s="7"/>
      <c r="K65" s="7"/>
      <c r="L65" s="7"/>
      <c r="M65" s="7"/>
    </row>
    <row r="66" spans="1:13" ht="12.75">
      <c r="A66" s="198" t="s">
        <v>193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3">
        <f>J57-J65</f>
        <v>-31000000</v>
      </c>
      <c r="K66" s="53">
        <f>K57-K65</f>
        <v>15000000</v>
      </c>
      <c r="L66" s="53">
        <f>L57-L65</f>
        <v>-168000000</v>
      </c>
      <c r="M66" s="53">
        <f>M57-M65</f>
        <v>-61000000</v>
      </c>
    </row>
    <row r="67" spans="1:13" ht="12.75">
      <c r="A67" s="198" t="s">
        <v>194</v>
      </c>
      <c r="B67" s="199"/>
      <c r="C67" s="199"/>
      <c r="D67" s="199"/>
      <c r="E67" s="199"/>
      <c r="F67" s="199"/>
      <c r="G67" s="199"/>
      <c r="H67" s="200"/>
      <c r="I67" s="1">
        <v>168</v>
      </c>
      <c r="J67" s="61">
        <f>J56+J66</f>
        <v>217000000</v>
      </c>
      <c r="K67" s="61">
        <f>K56+K66</f>
        <v>270000000</v>
      </c>
      <c r="L67" s="61">
        <f>L56+L66</f>
        <v>871000000</v>
      </c>
      <c r="M67" s="61">
        <f>M56+M66</f>
        <v>219000000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39" t="s">
        <v>234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J25" sqref="J25"/>
    </sheetView>
  </sheetViews>
  <sheetFormatPr defaultColWidth="9.140625" defaultRowHeight="12.75"/>
  <cols>
    <col min="1" max="1" width="49.8515625" style="52" customWidth="1"/>
    <col min="2" max="3" width="9.140625" style="52" customWidth="1"/>
    <col min="4" max="4" width="4.8515625" style="52" customWidth="1"/>
    <col min="5" max="5" width="7.140625" style="52" customWidth="1"/>
    <col min="6" max="6" width="9.140625" style="52" hidden="1" customWidth="1"/>
    <col min="7" max="7" width="7.28125" style="52" customWidth="1"/>
    <col min="8" max="8" width="9.140625" style="52" hidden="1" customWidth="1"/>
    <col min="9" max="9" width="9.140625" style="52" customWidth="1"/>
    <col min="10" max="10" width="11.140625" style="52" bestFit="1" customWidth="1"/>
    <col min="11" max="11" width="10.8515625" style="52" bestFit="1" customWidth="1"/>
    <col min="12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346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3.2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283</v>
      </c>
      <c r="K5" s="69" t="s">
        <v>284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353000000</v>
      </c>
      <c r="K7" s="7">
        <v>1263000000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1176000000</v>
      </c>
      <c r="K8" s="7">
        <v>1283000000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206000000</v>
      </c>
      <c r="K9" s="7">
        <v>745000000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287000000</v>
      </c>
      <c r="K12" s="7">
        <v>65000000</v>
      </c>
    </row>
    <row r="13" spans="1:11" ht="12.75">
      <c r="A13" s="198" t="s">
        <v>157</v>
      </c>
      <c r="B13" s="199"/>
      <c r="C13" s="199"/>
      <c r="D13" s="199"/>
      <c r="E13" s="199"/>
      <c r="F13" s="199"/>
      <c r="G13" s="199"/>
      <c r="H13" s="199"/>
      <c r="I13" s="1">
        <v>7</v>
      </c>
      <c r="J13" s="64">
        <f>SUM(J7:J12)</f>
        <v>2022000000</v>
      </c>
      <c r="K13" s="53">
        <f>SUM(K7:K12)</f>
        <v>3356000000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v>454000000</v>
      </c>
      <c r="K15" s="7">
        <v>97000000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>
        <v>270000000</v>
      </c>
      <c r="K16" s="7">
        <v>527000000</v>
      </c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553000000</v>
      </c>
      <c r="K17" s="7">
        <v>499000000</v>
      </c>
    </row>
    <row r="18" spans="1:11" ht="12.75">
      <c r="A18" s="198" t="s">
        <v>158</v>
      </c>
      <c r="B18" s="199"/>
      <c r="C18" s="199"/>
      <c r="D18" s="199"/>
      <c r="E18" s="199"/>
      <c r="F18" s="199"/>
      <c r="G18" s="199"/>
      <c r="H18" s="199"/>
      <c r="I18" s="1">
        <v>12</v>
      </c>
      <c r="J18" s="64">
        <f>SUM(J14:J17)</f>
        <v>1277000000</v>
      </c>
      <c r="K18" s="53">
        <f>SUM(K14:K17)</f>
        <v>1123000000</v>
      </c>
    </row>
    <row r="19" spans="1:11" ht="12.75">
      <c r="A19" s="198" t="s">
        <v>36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IF(J13&gt;J18,J13-J18,0)</f>
        <v>745000000</v>
      </c>
      <c r="K19" s="53">
        <f>IF(K13&gt;K18,K13-K18,0)</f>
        <v>2233000000</v>
      </c>
    </row>
    <row r="20" spans="1:11" ht="12.75">
      <c r="A20" s="198" t="s">
        <v>37</v>
      </c>
      <c r="B20" s="199"/>
      <c r="C20" s="199"/>
      <c r="D20" s="199"/>
      <c r="E20" s="199"/>
      <c r="F20" s="199"/>
      <c r="G20" s="199"/>
      <c r="H20" s="199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5" t="s">
        <v>159</v>
      </c>
      <c r="B21" s="226"/>
      <c r="C21" s="226"/>
      <c r="D21" s="226"/>
      <c r="E21" s="226"/>
      <c r="F21" s="226"/>
      <c r="G21" s="226"/>
      <c r="H21" s="226"/>
      <c r="I21" s="260"/>
      <c r="J21" s="260"/>
      <c r="K21" s="261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/>
      <c r="K22" s="7">
        <v>12000000</v>
      </c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>
        <v>42000000</v>
      </c>
      <c r="K24" s="7">
        <v>56000000</v>
      </c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32000000</v>
      </c>
      <c r="K26" s="7">
        <v>21000000</v>
      </c>
    </row>
    <row r="27" spans="1:11" ht="12.75">
      <c r="A27" s="198" t="s">
        <v>168</v>
      </c>
      <c r="B27" s="199"/>
      <c r="C27" s="199"/>
      <c r="D27" s="199"/>
      <c r="E27" s="199"/>
      <c r="F27" s="199"/>
      <c r="G27" s="199"/>
      <c r="H27" s="199"/>
      <c r="I27" s="1">
        <v>20</v>
      </c>
      <c r="J27" s="64">
        <f>SUM(J22:J26)</f>
        <v>74000000</v>
      </c>
      <c r="K27" s="53">
        <f>SUM(K22:K26)</f>
        <v>89000000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911000000</v>
      </c>
      <c r="K28" s="7">
        <v>780000000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>
        <v>98000000</v>
      </c>
      <c r="K30" s="7">
        <v>181000000</v>
      </c>
    </row>
    <row r="31" spans="1:11" ht="12.75">
      <c r="A31" s="198" t="s">
        <v>5</v>
      </c>
      <c r="B31" s="199"/>
      <c r="C31" s="199"/>
      <c r="D31" s="199"/>
      <c r="E31" s="199"/>
      <c r="F31" s="199"/>
      <c r="G31" s="199"/>
      <c r="H31" s="199"/>
      <c r="I31" s="1">
        <v>24</v>
      </c>
      <c r="J31" s="64">
        <f>SUM(J28:J30)</f>
        <v>1009000000</v>
      </c>
      <c r="K31" s="53">
        <f>SUM(K28:K30)</f>
        <v>961000000</v>
      </c>
    </row>
    <row r="32" spans="1:11" ht="12.75">
      <c r="A32" s="198" t="s">
        <v>38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8" t="s">
        <v>39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IF(J31&gt;J27,J31-J27,0)</f>
        <v>935000000</v>
      </c>
      <c r="K33" s="53">
        <f>IF(K31&gt;K27,K31-K27,0)</f>
        <v>872000000</v>
      </c>
    </row>
    <row r="34" spans="1:11" ht="12.75">
      <c r="A34" s="215" t="s">
        <v>160</v>
      </c>
      <c r="B34" s="226"/>
      <c r="C34" s="226"/>
      <c r="D34" s="226"/>
      <c r="E34" s="226"/>
      <c r="F34" s="226"/>
      <c r="G34" s="226"/>
      <c r="H34" s="226"/>
      <c r="I34" s="260"/>
      <c r="J34" s="260"/>
      <c r="K34" s="261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9045000000</v>
      </c>
      <c r="K36" s="7">
        <v>7508000000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198" t="s">
        <v>68</v>
      </c>
      <c r="B38" s="199"/>
      <c r="C38" s="199"/>
      <c r="D38" s="199"/>
      <c r="E38" s="199"/>
      <c r="F38" s="199"/>
      <c r="G38" s="199"/>
      <c r="H38" s="199"/>
      <c r="I38" s="1">
        <v>30</v>
      </c>
      <c r="J38" s="64">
        <f>SUM(J35:J37)</f>
        <v>9045000000</v>
      </c>
      <c r="K38" s="53">
        <f>SUM(K35:K37)</f>
        <v>7508000000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8913000000</v>
      </c>
      <c r="K39" s="7">
        <v>8824000000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>
        <v>152000000</v>
      </c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>
        <v>39000000</v>
      </c>
      <c r="K43" s="7">
        <v>86000000</v>
      </c>
    </row>
    <row r="44" spans="1:11" ht="12.75">
      <c r="A44" s="198" t="s">
        <v>69</v>
      </c>
      <c r="B44" s="199"/>
      <c r="C44" s="199"/>
      <c r="D44" s="199"/>
      <c r="E44" s="199"/>
      <c r="F44" s="199"/>
      <c r="G44" s="199"/>
      <c r="H44" s="199"/>
      <c r="I44" s="1">
        <v>36</v>
      </c>
      <c r="J44" s="64">
        <f>SUM(J39:J43)</f>
        <v>8952000000</v>
      </c>
      <c r="K44" s="53">
        <f>SUM(K39:K43)</f>
        <v>9062000000</v>
      </c>
    </row>
    <row r="45" spans="1:11" ht="12.75">
      <c r="A45" s="198" t="s">
        <v>17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IF(J38&gt;J44,J38-J44,0)</f>
        <v>93000000</v>
      </c>
      <c r="K45" s="53">
        <f>IF(K38&gt;K44,K38-K44,0)</f>
        <v>0</v>
      </c>
    </row>
    <row r="46" spans="1:11" ht="12.75">
      <c r="A46" s="198" t="s">
        <v>18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IF(J44&gt;J38,J44-J38,0)</f>
        <v>0</v>
      </c>
      <c r="K46" s="53">
        <f>IF(K44&gt;K38,K44-K38,0)</f>
        <v>1554000000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IF(J20-J19+J33-J32+J46-J45&gt;0,J20-J19+J33-J32+J46-J45,0)</f>
        <v>97000000</v>
      </c>
      <c r="K48" s="53">
        <f>IF(K20-K19+K33-K32+K46-K45&gt;0,K20-K19+K33-K32+K46-K45,0)</f>
        <v>193000000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195000000</v>
      </c>
      <c r="K49" s="7">
        <v>500000000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f>J47</f>
        <v>0</v>
      </c>
      <c r="K50" s="7">
        <f>K47</f>
        <v>0</v>
      </c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f>J48</f>
        <v>97000000</v>
      </c>
      <c r="K51" s="5">
        <f>K48</f>
        <v>193000000</v>
      </c>
    </row>
    <row r="52" spans="1:11" ht="12.75">
      <c r="A52" s="231" t="s">
        <v>177</v>
      </c>
      <c r="B52" s="232"/>
      <c r="C52" s="232"/>
      <c r="D52" s="232"/>
      <c r="E52" s="232"/>
      <c r="F52" s="232"/>
      <c r="G52" s="232"/>
      <c r="H52" s="232"/>
      <c r="I52" s="4">
        <v>44</v>
      </c>
      <c r="J52" s="65">
        <f>J49+J50-J51</f>
        <v>98000000</v>
      </c>
      <c r="K52" s="61">
        <f>K49+K50-K51</f>
        <v>307000000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B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198" t="s">
        <v>198</v>
      </c>
      <c r="B12" s="199"/>
      <c r="C12" s="199"/>
      <c r="D12" s="199"/>
      <c r="E12" s="199"/>
      <c r="F12" s="199"/>
      <c r="G12" s="199"/>
      <c r="H12" s="19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198" t="s">
        <v>47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8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2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159</v>
      </c>
      <c r="B22" s="226"/>
      <c r="C22" s="226"/>
      <c r="D22" s="226"/>
      <c r="E22" s="226"/>
      <c r="F22" s="226"/>
      <c r="G22" s="226"/>
      <c r="H22" s="226"/>
      <c r="I22" s="260"/>
      <c r="J22" s="260"/>
      <c r="K22" s="261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198" t="s">
        <v>114</v>
      </c>
      <c r="B28" s="199"/>
      <c r="C28" s="199"/>
      <c r="D28" s="199"/>
      <c r="E28" s="199"/>
      <c r="F28" s="199"/>
      <c r="G28" s="199"/>
      <c r="H28" s="19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198" t="s">
        <v>48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8" t="s">
        <v>110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8" t="s">
        <v>111</v>
      </c>
      <c r="B34" s="199"/>
      <c r="C34" s="199"/>
      <c r="D34" s="199"/>
      <c r="E34" s="199"/>
      <c r="F34" s="199"/>
      <c r="G34" s="199"/>
      <c r="H34" s="19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160</v>
      </c>
      <c r="B35" s="226"/>
      <c r="C35" s="226"/>
      <c r="D35" s="226"/>
      <c r="E35" s="226"/>
      <c r="F35" s="226"/>
      <c r="G35" s="226"/>
      <c r="H35" s="226"/>
      <c r="I35" s="260">
        <v>0</v>
      </c>
      <c r="J35" s="260"/>
      <c r="K35" s="261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198" t="s">
        <v>49</v>
      </c>
      <c r="B39" s="199"/>
      <c r="C39" s="199"/>
      <c r="D39" s="199"/>
      <c r="E39" s="199"/>
      <c r="F39" s="199"/>
      <c r="G39" s="199"/>
      <c r="H39" s="19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198" t="s">
        <v>148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8" t="s">
        <v>162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8" t="s">
        <v>163</v>
      </c>
      <c r="B47" s="199"/>
      <c r="C47" s="199"/>
      <c r="D47" s="199"/>
      <c r="E47" s="199"/>
      <c r="F47" s="199"/>
      <c r="G47" s="199"/>
      <c r="H47" s="19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8" t="s">
        <v>149</v>
      </c>
      <c r="B48" s="199"/>
      <c r="C48" s="199"/>
      <c r="D48" s="199"/>
      <c r="E48" s="199"/>
      <c r="F48" s="199"/>
      <c r="G48" s="199"/>
      <c r="H48" s="19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8" t="s">
        <v>15</v>
      </c>
      <c r="B49" s="199"/>
      <c r="C49" s="199"/>
      <c r="D49" s="199"/>
      <c r="E49" s="199"/>
      <c r="F49" s="199"/>
      <c r="G49" s="199"/>
      <c r="H49" s="19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8" t="s">
        <v>161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/>
      <c r="K50" s="7"/>
    </row>
    <row r="51" spans="1:11" ht="12.75">
      <c r="A51" s="198" t="s">
        <v>175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/>
      <c r="K51" s="7"/>
    </row>
    <row r="52" spans="1:11" ht="12.75">
      <c r="A52" s="198" t="s">
        <v>176</v>
      </c>
      <c r="B52" s="199"/>
      <c r="C52" s="199"/>
      <c r="D52" s="199"/>
      <c r="E52" s="199"/>
      <c r="F52" s="199"/>
      <c r="G52" s="199"/>
      <c r="H52" s="199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20" sqref="K20"/>
    </sheetView>
  </sheetViews>
  <sheetFormatPr defaultColWidth="9.140625" defaultRowHeight="12.75"/>
  <cols>
    <col min="1" max="1" width="23.00390625" style="76" customWidth="1"/>
    <col min="2" max="4" width="9.140625" style="76" customWidth="1"/>
    <col min="5" max="5" width="10.140625" style="76" customWidth="1"/>
    <col min="6" max="9" width="9.140625" style="76" customWidth="1"/>
    <col min="10" max="11" width="11.7109375" style="76" bestFit="1" customWidth="1"/>
    <col min="12" max="16384" width="9.140625" style="76" customWidth="1"/>
  </cols>
  <sheetData>
    <row r="1" spans="1:12" ht="12.75">
      <c r="A1" s="275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5"/>
    </row>
    <row r="2" spans="1:12" ht="15.75">
      <c r="A2" s="42"/>
      <c r="B2" s="74"/>
      <c r="C2" s="285" t="s">
        <v>282</v>
      </c>
      <c r="D2" s="285"/>
      <c r="E2" s="77" t="s">
        <v>324</v>
      </c>
      <c r="F2" s="43" t="s">
        <v>250</v>
      </c>
      <c r="G2" s="286" t="s">
        <v>325</v>
      </c>
      <c r="H2" s="287"/>
      <c r="I2" s="74"/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305</v>
      </c>
      <c r="J3" s="82" t="s">
        <v>150</v>
      </c>
      <c r="K3" s="82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283</v>
      </c>
      <c r="K4" s="83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9000000000</v>
      </c>
      <c r="K5" s="45">
        <v>9000000000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46"/>
      <c r="K6" s="46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46">
        <v>20000000</v>
      </c>
      <c r="K7" s="46">
        <v>28000000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46"/>
      <c r="K8" s="46"/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248000000</v>
      </c>
      <c r="K9" s="46">
        <v>1039000000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/>
      <c r="K10" s="46"/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>
        <v>264000000</v>
      </c>
      <c r="K12" s="46">
        <v>299000000</v>
      </c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>
        <v>1194000000</v>
      </c>
      <c r="K13" s="46">
        <v>1120000000</v>
      </c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10726000000</v>
      </c>
      <c r="K14" s="79">
        <f>SUM(K5:K13)</f>
        <v>11486000000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>
        <v>-1000000</v>
      </c>
      <c r="K15" s="46">
        <v>0</v>
      </c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>
        <v>218000000</v>
      </c>
      <c r="K20" s="46">
        <v>719000000</v>
      </c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217000000</v>
      </c>
      <c r="K21" s="80">
        <f>SUM(K15:K20)</f>
        <v>719000000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302</v>
      </c>
      <c r="B23" s="270"/>
      <c r="C23" s="270"/>
      <c r="D23" s="270"/>
      <c r="E23" s="270"/>
      <c r="F23" s="270"/>
      <c r="G23" s="270"/>
      <c r="H23" s="270"/>
      <c r="I23" s="47">
        <v>18</v>
      </c>
      <c r="J23" s="45"/>
      <c r="K23" s="45"/>
    </row>
    <row r="24" spans="1:11" ht="17.25" customHeight="1">
      <c r="A24" s="271" t="s">
        <v>303</v>
      </c>
      <c r="B24" s="272"/>
      <c r="C24" s="272"/>
      <c r="D24" s="272"/>
      <c r="E24" s="272"/>
      <c r="F24" s="272"/>
      <c r="G24" s="272"/>
      <c r="H24" s="272"/>
      <c r="I24" s="48">
        <v>19</v>
      </c>
      <c r="J24" s="80"/>
      <c r="K24" s="80"/>
    </row>
    <row r="25" spans="1:11" ht="30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Beno Stela / TRS - Top računovodstvo servisi d.o.o.</cp:lastModifiedBy>
  <cp:lastPrinted>2017-10-23T11:45:23Z</cp:lastPrinted>
  <dcterms:created xsi:type="dcterms:W3CDTF">2008-10-17T11:51:54Z</dcterms:created>
  <dcterms:modified xsi:type="dcterms:W3CDTF">2017-10-23T13:46:30Z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