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24030" windowHeight="469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<sst xmlns="http://schemas.openxmlformats.org/spreadsheetml/2006/main" count="400" uniqueCount="346">
  <si>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</si>
  <si>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</si>
  <si>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</si>
  <si>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</si>
  <si>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</si>
  <si>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</si>
  <si>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</si>
  <si>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</si>
  <si>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</si>
  <si>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</si>
  <si>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</si>
  <si>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</si>
  <si>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</si>
  <si>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</si>
  <si>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</si>
  <si>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</si>
  <si>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</si>
  <si>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</si>
  <si>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</si>
  <si>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</si>
  <si>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</si>
  <si>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</si>
  <si>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</si>
  <si>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</si>
  <si>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</si>
  <si>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</si>
  <si>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</si>
  <si>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</si>
  <si>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</si>
  <si>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</si>
  <si>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</si>
  <si>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</si>
  <si>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</si>
  <si>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</si>
  <si>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</si>
  <si>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</si>
  <si>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</si>
  <si>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</si>
  <si>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</si>
  <si>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</si>
  <si>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</si>
  <si>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</si>
  <si>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</si>
  <si>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</si>
  <si>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</si>
  <si>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</si>
  <si>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</si>
  <si>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</si>
  <si>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</si>
  <si>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</si>
  <si>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</si>
  <si>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</si>
  <si>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</si>
  <si>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</si>
  <si>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</si>
  <si>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</si>
  <si>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</si>
  <si>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</si>
  <si>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</si>
  <si>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</si>
  <si>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</si>
  <si>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</si>
  <si>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</si>
  <si>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</si>
  <si>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</si>
  <si>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</si>
  <si>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</si>
  <si>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</si>
  <si>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</si>
  <si>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</si>
  <si>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</si>
  <si>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</si>
  <si>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</si>
  <si>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</si>
  <si>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</si>
  <si>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</si>
  <si>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</si>
  <si>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</si>
  <si>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</si>
  <si>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</si>
  <si>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</si>
  <si>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</si>
  <si>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</si>
  <si>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</si>
  <si>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</si>
  <si>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</si>
  <si>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</si>
  <si>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</si>
  <si>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</si>
  <si>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</si>
  <si>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</si>
  <si>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</si>
  <si>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</si>
  <si>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</si>
  <si>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</si>
  <si>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</si>
  <si>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</si>
  <si>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</si>
  <si>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</si>
  <si>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</si>
  <si>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</si>
  <si>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</si>
  <si>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</si>
  <si>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</si>
  <si>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</si>
  <si>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</si>
  <si>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</si>
  <si>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</si>
  <si>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</si>
  <si>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</si>
  <si>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</si>
  <si>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</si>
  <si>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</si>
  <si>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</si>
  <si>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</si>
  <si>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</si>
  <si>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</si>
  <si>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</si>
  <si>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</si>
  <si>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</si>
  <si>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</si>
  <si>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</si>
  <si>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</si>
  <si>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</si>
  <si>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</si>
  <si>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</si>
  <si>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</si>
  <si>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</si>
  <si>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</si>
  <si>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</si>
  <si>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</si>
  <si>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</si>
  <si>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</si>
  <si>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</si>
  <si>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</si>
  <si>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</si>
  <si>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</si>
  <si>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</si>
  <si>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</si>
  <si>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</si>
  <si>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</si>
  <si>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</si>
  <si>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</si>
  <si>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</si>
  <si>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</si>
  <si>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</si>
  <si>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</si>
  <si>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</si>
  <si>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</si>
  <si>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</si>
  <si>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</si>
  <si>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</si>
  <si>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</si>
  <si>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</si>
  <si>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</si>
  <si>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</si>
  <si>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</si>
  <si>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</si>
  <si>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</si>
  <si>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</si>
  <si>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</si>
  <si>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</si>
  <si>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</si>
  <si>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</si>
  <si>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</si>
  <si>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</si>
  <si>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</si>
  <si>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</si>
  <si>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</si>
  <si>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</si>
  <si>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</si>
  <si>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</si>
  <si>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</si>
  <si>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</si>
  <si>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</si>
  <si>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</si>
  <si>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</si>
  <si>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</si>
  <si>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</si>
  <si>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</si>
  <si>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</si>
  <si>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</si>
  <si>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</si>
  <si>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</si>
  <si>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</si>
  <si>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</si>
  <si>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</si>
  <si>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</si>
  <si>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</si>
  <si>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</si>
  <si>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</si>
  <si>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</si>
  <si>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</si>
  <si>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</si>
  <si>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</si>
  <si>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</si>
  <si>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</si>
  <si>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</si>
  <si>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</si>
  <si>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</si>
  <si>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</si>
  <si>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</si>
  <si>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</si>
  <si>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</si>
  <si>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</si>
  <si>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</si>
  <si>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</si>
  <si>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</si>
  <si>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</si>
  <si>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</si>
  <si>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</si>
  <si>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</si>
  <si>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</si>
  <si>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</si>
  <si>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</si>
  <si>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</si>
  <si>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</si>
  <si>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</si>
  <si>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</si>
  <si>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</si>
  <si>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</si>
  <si>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</si>
  <si>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</si>
  <si>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</si>
  <si>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</si>
  <si>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</si>
  <si>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</si>
  <si>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</si>
  <si>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</si>
  <si>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</si>
  <si>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</si>
  <si>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</si>
  <si>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</si>
  <si>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</si>
  <si>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</si>
  <si>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</si>
  <si>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</si>
  <si>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</si>
  <si>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</si>
  <si>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</si>
  <si>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</si>
  <si>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</si>
  <si>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</si>
  <si>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</si>
  <si>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</si>
  <si>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</si>
  <si>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</si>
  <si>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</si>
  <si>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</si>
  <si>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</si>
  <si>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</si>
  <si>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</si>
  <si>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</si>
  <si>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</si>
  <si>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</si>
  <si>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</si>
  <si>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</si>
  <si>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</si>
  <si>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</si>
  <si>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</si>
  <si>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</si>
  <si>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</si>
  <si>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</si>
  <si>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</si>
  <si>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</si>
  <si>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</si>
  <si>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</si>
  <si>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</si>
  <si>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</si>
  <si>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</si>
  <si>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</si>
  <si>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</si>
  <si>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</si>
  <si>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</si>
  <si>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</si>
  <si>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</si>
  <si>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</si>
  <si>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</si>
  <si>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</si>
  <si>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</si>
  <si>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</si>
  <si>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</si>
  <si>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</si>
  <si>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</si>
  <si>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</si>
  <si>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</si>
  <si>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</si>
  <si>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</si>
  <si>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</si>
  <si>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</si>
  <si>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</si>
  <si>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</si>
  <si>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</si>
  <si>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</si>
  <si>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</si>
  <si>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</si>
  <si>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</si>
  <si>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</si>
  <si>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</si>
  <si>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</si>
  <si>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</si>
  <si>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</si>
  <si>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</si>
  <si>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</si>
  <si>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</si>
  <si>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</si>
  <si>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</si>
  <si>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</si>
  <si>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</si>
  <si>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</si>
  <si>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</si>
  <si>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</si>
  <si>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</si>
  <si>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</si>
  <si>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</si>
  <si>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</si>
  <si>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</si>
  <si>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</si>
  <si>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</si>
  <si>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</si>
  <si>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</si>
  <si>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</si>
  <si>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</si>
  <si>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01.01.2014.</t>
  </si>
  <si>
    <t>30.06.2014.</t>
  </si>
  <si>
    <t>03586243</t>
  </si>
  <si>
    <t>080000604</t>
  </si>
  <si>
    <t>27759560625</t>
  </si>
  <si>
    <t>INA - Industrija nafte d.d., Zagreb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</si>
  <si>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</si>
  <si>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</si>
  <si>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</si>
  <si>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</si>
  <si>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</si>
  <si>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</si>
  <si>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</si>
  <si>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Top Računovodstvo Servisi d.o.o.; Član INA Grupe</t>
  </si>
  <si>
    <t>Ratko Marković dipl.oec.</t>
  </si>
  <si>
    <t>01 612-3143</t>
  </si>
  <si>
    <t>01 612-3115</t>
  </si>
  <si>
    <t>Ratko.Markovic@trs.ina.hr </t>
  </si>
  <si>
    <t>Zoltán Sándor Áldott</t>
  </si>
  <si>
    <t>stanje na dan 30.06.2014.</t>
  </si>
  <si>
    <t>u razdoblju 01.01.2014 do 30.06.2014.</t>
  </si>
  <si>
    <t>u razdoblju 01.01.2014. do 30.06.2014.</t>
  </si>
  <si>
    <t>Obveznik: INA - Industrija nafte d.d., Zagreb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</si>
</sst>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12" sqref="C12:I1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9" t="s">
        <v>325</v>
      </c>
      <c r="D6" s="160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59" t="s">
        <v>326</v>
      </c>
      <c r="D8" s="160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1"/>
      <c r="C10" s="159" t="s">
        <v>327</v>
      </c>
      <c r="D10" s="160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328</v>
      </c>
      <c r="D12" s="178"/>
      <c r="E12" s="178"/>
      <c r="F12" s="178"/>
      <c r="G12" s="178"/>
      <c r="H12" s="178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9">
        <v>10000</v>
      </c>
      <c r="D14" s="180"/>
      <c r="E14" s="16"/>
      <c r="F14" s="150" t="s">
        <v>329</v>
      </c>
      <c r="G14" s="178"/>
      <c r="H14" s="178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330</v>
      </c>
      <c r="D16" s="178"/>
      <c r="E16" s="178"/>
      <c r="F16" s="178"/>
      <c r="G16" s="178"/>
      <c r="H16" s="178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6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0" t="s">
        <v>329</v>
      </c>
      <c r="E22" s="163"/>
      <c r="F22" s="164"/>
      <c r="G22" s="135"/>
      <c r="H22" s="177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0" t="s">
        <v>333</v>
      </c>
      <c r="E24" s="163"/>
      <c r="F24" s="163"/>
      <c r="G24" s="164"/>
      <c r="H24" s="51" t="s">
        <v>261</v>
      </c>
      <c r="I24" s="122">
        <v>8418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334</v>
      </c>
      <c r="D26" s="25"/>
      <c r="E26" s="33"/>
      <c r="F26" s="24"/>
      <c r="G26" s="165" t="s">
        <v>263</v>
      </c>
      <c r="H26" s="136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58"/>
      <c r="B30" s="151"/>
      <c r="C30" s="151"/>
      <c r="D30" s="152"/>
      <c r="E30" s="158"/>
      <c r="F30" s="151"/>
      <c r="G30" s="151"/>
      <c r="H30" s="159"/>
      <c r="I30" s="160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58"/>
      <c r="B32" s="151"/>
      <c r="C32" s="151"/>
      <c r="D32" s="152"/>
      <c r="E32" s="158"/>
      <c r="F32" s="151"/>
      <c r="G32" s="151"/>
      <c r="H32" s="159"/>
      <c r="I32" s="160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58"/>
      <c r="B34" s="151"/>
      <c r="C34" s="151"/>
      <c r="D34" s="152"/>
      <c r="E34" s="158"/>
      <c r="F34" s="151"/>
      <c r="G34" s="151"/>
      <c r="H34" s="159"/>
      <c r="I34" s="160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58"/>
      <c r="B36" s="151"/>
      <c r="C36" s="151"/>
      <c r="D36" s="152"/>
      <c r="E36" s="158"/>
      <c r="F36" s="151"/>
      <c r="G36" s="151"/>
      <c r="H36" s="159"/>
      <c r="I36" s="160"/>
      <c r="J36" s="10"/>
      <c r="K36" s="10"/>
      <c r="L36" s="10"/>
    </row>
    <row r="37" spans="1:12" ht="12.75">
      <c r="A37" s="103"/>
      <c r="B37" s="30"/>
      <c r="C37" s="153"/>
      <c r="D37" s="154"/>
      <c r="E37" s="16"/>
      <c r="F37" s="153"/>
      <c r="G37" s="154"/>
      <c r="H37" s="16"/>
      <c r="I37" s="95"/>
      <c r="J37" s="10"/>
      <c r="K37" s="10"/>
      <c r="L37" s="10"/>
    </row>
    <row r="38" spans="1:12" ht="12.75">
      <c r="A38" s="158"/>
      <c r="B38" s="151"/>
      <c r="C38" s="151"/>
      <c r="D38" s="152"/>
      <c r="E38" s="158"/>
      <c r="F38" s="151"/>
      <c r="G38" s="151"/>
      <c r="H38" s="159"/>
      <c r="I38" s="160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58"/>
      <c r="B40" s="151"/>
      <c r="C40" s="151"/>
      <c r="D40" s="152"/>
      <c r="E40" s="158"/>
      <c r="F40" s="151"/>
      <c r="G40" s="151"/>
      <c r="H40" s="159"/>
      <c r="I40" s="160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37"/>
      <c r="D44" s="134"/>
      <c r="E44" s="26"/>
      <c r="F44" s="150" t="s">
        <v>336</v>
      </c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3"/>
      <c r="D45" s="154"/>
      <c r="E45" s="16"/>
      <c r="F45" s="153"/>
      <c r="G45" s="155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337</v>
      </c>
      <c r="D46" s="156"/>
      <c r="E46" s="156"/>
      <c r="F46" s="156"/>
      <c r="G46" s="156"/>
      <c r="H46" s="156"/>
      <c r="I46" s="15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338</v>
      </c>
      <c r="D48" s="133"/>
      <c r="E48" s="134"/>
      <c r="F48" s="16"/>
      <c r="G48" s="51" t="s">
        <v>271</v>
      </c>
      <c r="H48" s="137" t="s">
        <v>339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340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341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6">
      <selection activeCell="L126" sqref="L126"/>
    </sheetView>
  </sheetViews>
  <sheetFormatPr defaultColWidth="9.140625" defaultRowHeight="12.75"/>
  <cols>
    <col min="1" max="9" width="9.140625" style="52" customWidth="1"/>
    <col min="10" max="11" width="12.140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345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18451000000</v>
      </c>
      <c r="K8" s="53">
        <f>K9+K16+K26+K35+K39</f>
        <v>17619000000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586000000</v>
      </c>
      <c r="K9" s="53">
        <f>SUM(K10:K15)</f>
        <v>578000000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107000000</v>
      </c>
      <c r="K10" s="7">
        <v>104000000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/>
      <c r="K11" s="7"/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64000000</v>
      </c>
      <c r="K12" s="7">
        <v>66000000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415000000</v>
      </c>
      <c r="K13" s="7">
        <v>408000000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14400000000</v>
      </c>
      <c r="K16" s="53">
        <f>SUM(K17:K25)</f>
        <v>14299000000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999000000</v>
      </c>
      <c r="K17" s="7">
        <v>1000000000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6196000000</v>
      </c>
      <c r="K18" s="7">
        <v>5984000000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3547000000</v>
      </c>
      <c r="K19" s="7">
        <v>3238000000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309000000</v>
      </c>
      <c r="K20" s="7">
        <v>299000000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60000000</v>
      </c>
      <c r="K22" s="7">
        <v>48000000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3281000000</v>
      </c>
      <c r="K23" s="7">
        <v>3722000000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3000000</v>
      </c>
      <c r="K24" s="7">
        <v>3000000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5000000</v>
      </c>
      <c r="K25" s="7">
        <v>5000000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2274000000</v>
      </c>
      <c r="K26" s="53">
        <f>SUM(K27:K34)</f>
        <v>1517000000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1127000000</v>
      </c>
      <c r="K27" s="7">
        <v>1124000000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626000000</v>
      </c>
      <c r="K28" s="7">
        <v>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27000000</v>
      </c>
      <c r="K29" s="7">
        <v>27000000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164000000</v>
      </c>
      <c r="K32" s="7">
        <v>17000000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330000000</v>
      </c>
      <c r="K33" s="7">
        <v>349000000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115000000</v>
      </c>
      <c r="K35" s="53">
        <f>SUM(K36:K38)</f>
        <v>110000000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11000000</v>
      </c>
      <c r="K36" s="7">
        <v>11000000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104000000</v>
      </c>
      <c r="K37" s="7">
        <v>99000000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/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1076000000</v>
      </c>
      <c r="K39" s="7">
        <v>1115000000</v>
      </c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6623000000</v>
      </c>
      <c r="K40" s="53">
        <f>K41+K49+K56+K64</f>
        <v>6965000000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2526000000</v>
      </c>
      <c r="K41" s="53">
        <f>SUM(K42:K48)</f>
        <v>3364000000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595000000</v>
      </c>
      <c r="K42" s="7">
        <v>1239000000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995000000</v>
      </c>
      <c r="K43" s="7">
        <v>1031000000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881000000</v>
      </c>
      <c r="K44" s="7">
        <v>963000000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55000000</v>
      </c>
      <c r="K45" s="7">
        <v>131000000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/>
      <c r="K46" s="7"/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3695000000</v>
      </c>
      <c r="K49" s="53">
        <f>SUM(K50:K55)</f>
        <v>2692000000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1677000000</v>
      </c>
      <c r="K50" s="7">
        <v>601000000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1291000000</v>
      </c>
      <c r="K51" s="7">
        <v>1580000000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4000000</v>
      </c>
      <c r="K53" s="7">
        <v>4000000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631000000</v>
      </c>
      <c r="K54" s="7">
        <v>395000000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92000000</v>
      </c>
      <c r="K55" s="7">
        <v>112000000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150000000</v>
      </c>
      <c r="K56" s="53">
        <f>SUM(K57:K63)</f>
        <v>794000000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66000000</v>
      </c>
      <c r="K57" s="7">
        <v>611000000</v>
      </c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29000000</v>
      </c>
      <c r="K62" s="7">
        <v>179000000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55000000</v>
      </c>
      <c r="K63" s="7">
        <v>4000000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252000000</v>
      </c>
      <c r="K64" s="7">
        <v>115000000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98000000</v>
      </c>
      <c r="K65" s="7">
        <v>131000000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25172000000</v>
      </c>
      <c r="K66" s="53">
        <f>K7+K8+K40+K65</f>
        <v>24715000000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13329000000</v>
      </c>
      <c r="K69" s="54">
        <f>K70+K71+K72+K78+K79+K82+K85</f>
        <v>13100000000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9000000000</v>
      </c>
      <c r="K70" s="7">
        <v>9000000000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1933000000</v>
      </c>
      <c r="K72" s="53">
        <f>K73+K74-K75+K76+K77</f>
        <v>1947000000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-9000000</v>
      </c>
      <c r="K76" s="7">
        <v>4000000</v>
      </c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1942000000</v>
      </c>
      <c r="K77" s="7">
        <v>1943000000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6000000</v>
      </c>
      <c r="K78" s="7">
        <v>24000000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4023000000</v>
      </c>
      <c r="K79" s="53">
        <f>K80-K81</f>
        <v>2389000000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4023000000</v>
      </c>
      <c r="K80" s="7">
        <v>2389000000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-1633000000</v>
      </c>
      <c r="K82" s="53">
        <f>K83-K84</f>
        <v>-260000000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1633000000</v>
      </c>
      <c r="K84" s="7">
        <v>260000000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3202000000</v>
      </c>
      <c r="K86" s="53">
        <f>SUM(K87:K89)</f>
        <v>3245000000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105000000</v>
      </c>
      <c r="K87" s="7">
        <v>137000000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3097000000</v>
      </c>
      <c r="K89" s="7">
        <v>3108000000</v>
      </c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1891000000</v>
      </c>
      <c r="K90" s="53">
        <f>SUM(K91:K99)</f>
        <v>970000000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1826000000</v>
      </c>
      <c r="K93" s="7">
        <v>909000000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65000000</v>
      </c>
      <c r="K98" s="7">
        <v>61000000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6710000000</v>
      </c>
      <c r="K100" s="53">
        <f>SUM(K101:K112)</f>
        <v>7307000000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569000000</v>
      </c>
      <c r="K101" s="7">
        <v>452000000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3019000000</v>
      </c>
      <c r="K103" s="7">
        <v>3346000000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21000000</v>
      </c>
      <c r="K104" s="7">
        <v>18000000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2144000000</v>
      </c>
      <c r="K105" s="7">
        <v>2499000000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74000000</v>
      </c>
      <c r="K108" s="7">
        <v>80000000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590000000</v>
      </c>
      <c r="K109" s="7">
        <v>651000000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293000000</v>
      </c>
      <c r="K112" s="7">
        <v>261000000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40000000</v>
      </c>
      <c r="K113" s="7">
        <v>93000000</v>
      </c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25172000000</v>
      </c>
      <c r="K114" s="53">
        <f>K69+K86+K90+K100+K113</f>
        <v>24715000000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/>
      <c r="K115" s="8"/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A3" sqref="A3:M3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9.140625" style="52" customWidth="1"/>
    <col min="10" max="10" width="12.140625" style="52" bestFit="1" customWidth="1"/>
    <col min="11" max="11" width="11.140625" style="52" bestFit="1" customWidth="1"/>
    <col min="12" max="12" width="12.140625" style="52" bestFit="1" customWidth="1"/>
    <col min="13" max="13" width="11.140625" style="52" bestFit="1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345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12.7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11913000000</v>
      </c>
      <c r="K7" s="54">
        <f>SUM(K8:K9)</f>
        <v>6050000000</v>
      </c>
      <c r="L7" s="54">
        <f>SUM(L8:L9)</f>
        <v>10369000000</v>
      </c>
      <c r="M7" s="54">
        <f>SUM(M8:M9)</f>
        <v>5570000000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11608000000</v>
      </c>
      <c r="K8" s="7">
        <v>5882000000</v>
      </c>
      <c r="L8" s="7">
        <v>10146000000</v>
      </c>
      <c r="M8" s="7">
        <v>5473000000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305000000</v>
      </c>
      <c r="K9" s="7">
        <v>168000000</v>
      </c>
      <c r="L9" s="7">
        <v>223000000</v>
      </c>
      <c r="M9" s="7">
        <v>97000000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11585000000</v>
      </c>
      <c r="K10" s="53">
        <f>K11+K12+K16+K20+K21+K22+K25+K26</f>
        <v>5905000000</v>
      </c>
      <c r="L10" s="53">
        <f>L11+L12+L16+L20+L21+L22+L25+L26</f>
        <v>10407000000</v>
      </c>
      <c r="M10" s="53">
        <f>M11+M12+M16+M20+M21+M22+M25+M26</f>
        <v>5546000000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-130000000</v>
      </c>
      <c r="K11" s="7">
        <v>239000000</v>
      </c>
      <c r="L11" s="7">
        <v>-129000000</v>
      </c>
      <c r="M11" s="7">
        <v>-326000000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8714000000</v>
      </c>
      <c r="K12" s="53">
        <f>SUM(K13:K15)</f>
        <v>4136000000</v>
      </c>
      <c r="L12" s="53">
        <f>SUM(L13:L15)</f>
        <v>7982000000</v>
      </c>
      <c r="M12" s="53">
        <f>SUM(M13:M15)</f>
        <v>4745000000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7284000000</v>
      </c>
      <c r="K13" s="7">
        <v>3305000000</v>
      </c>
      <c r="L13" s="7">
        <v>6289000000</v>
      </c>
      <c r="M13" s="7">
        <v>3848000000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750000000</v>
      </c>
      <c r="K14" s="7">
        <v>477000000</v>
      </c>
      <c r="L14" s="7">
        <v>1068000000</v>
      </c>
      <c r="M14" s="7">
        <v>561000000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680000000</v>
      </c>
      <c r="K15" s="7">
        <v>354000000</v>
      </c>
      <c r="L15" s="7">
        <v>625000000</v>
      </c>
      <c r="M15" s="7">
        <v>336000000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669000000</v>
      </c>
      <c r="K16" s="53">
        <f>SUM(K17:K19)</f>
        <v>355000000</v>
      </c>
      <c r="L16" s="53">
        <f>SUM(L17:L19)</f>
        <v>629000000</v>
      </c>
      <c r="M16" s="53">
        <f>SUM(M17:M19)</f>
        <v>319000000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392000000</v>
      </c>
      <c r="K17" s="7">
        <v>205000000</v>
      </c>
      <c r="L17" s="7">
        <v>369000000</v>
      </c>
      <c r="M17" s="7">
        <v>185000000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188000000</v>
      </c>
      <c r="K18" s="7">
        <v>102000000</v>
      </c>
      <c r="L18" s="7">
        <v>172000000</v>
      </c>
      <c r="M18" s="7">
        <v>87000000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89000000</v>
      </c>
      <c r="K19" s="7">
        <v>48000000</v>
      </c>
      <c r="L19" s="7">
        <v>88000000</v>
      </c>
      <c r="M19" s="7">
        <v>47000000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1046000000</v>
      </c>
      <c r="K20" s="7">
        <v>526000000</v>
      </c>
      <c r="L20" s="7">
        <v>827000000</v>
      </c>
      <c r="M20" s="7">
        <v>409000000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537000000</v>
      </c>
      <c r="K21" s="7">
        <v>298000000</v>
      </c>
      <c r="L21" s="7">
        <v>634000000</v>
      </c>
      <c r="M21" s="7">
        <v>310000000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702000000</v>
      </c>
      <c r="K22" s="53">
        <f>SUM(K23:K24)</f>
        <v>320000000</v>
      </c>
      <c r="L22" s="53">
        <f>SUM(L23:L24)</f>
        <v>505000000</v>
      </c>
      <c r="M22" s="53">
        <f>SUM(M23:M24)</f>
        <v>86000000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1000000</v>
      </c>
      <c r="K23" s="7">
        <v>1000000</v>
      </c>
      <c r="L23" s="7">
        <v>9000000</v>
      </c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701000000</v>
      </c>
      <c r="K24" s="7">
        <v>319000000</v>
      </c>
      <c r="L24" s="7">
        <v>496000000</v>
      </c>
      <c r="M24" s="7">
        <v>86000000</v>
      </c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>
        <v>47000000</v>
      </c>
      <c r="K25" s="7">
        <v>31000000</v>
      </c>
      <c r="L25" s="7">
        <v>-41000000</v>
      </c>
      <c r="M25" s="7">
        <v>3000000</v>
      </c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>
        <v>0</v>
      </c>
      <c r="L26" s="7"/>
      <c r="M26" s="7">
        <v>0</v>
      </c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246000000</v>
      </c>
      <c r="K27" s="53">
        <f>SUM(K28:K32)</f>
        <v>97000000</v>
      </c>
      <c r="L27" s="53">
        <f>SUM(L28:L32)</f>
        <v>121000000</v>
      </c>
      <c r="M27" s="53">
        <f>SUM(M28:M32)</f>
        <v>48000000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38000000</v>
      </c>
      <c r="K28" s="7">
        <v>2000000</v>
      </c>
      <c r="L28" s="7">
        <v>42000000</v>
      </c>
      <c r="M28" s="7">
        <v>18000000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96000000</v>
      </c>
      <c r="K29" s="7">
        <v>62000000</v>
      </c>
      <c r="L29" s="7">
        <v>25000000</v>
      </c>
      <c r="M29" s="7">
        <v>-22000000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112000000</v>
      </c>
      <c r="K32" s="7">
        <v>33000000</v>
      </c>
      <c r="L32" s="7">
        <v>54000000</v>
      </c>
      <c r="M32" s="7">
        <v>52000000</v>
      </c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318000000</v>
      </c>
      <c r="K33" s="53">
        <f>SUM(K34:K37)</f>
        <v>31000000</v>
      </c>
      <c r="L33" s="53">
        <f>SUM(L34:L37)</f>
        <v>343000000</v>
      </c>
      <c r="M33" s="53">
        <f>SUM(M34:M37)</f>
        <v>89000000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7000000</v>
      </c>
      <c r="K34" s="7">
        <v>6000000</v>
      </c>
      <c r="L34" s="7">
        <v>4000000</v>
      </c>
      <c r="M34" s="7">
        <v>3000000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142000000</v>
      </c>
      <c r="K35" s="7">
        <v>-41000000</v>
      </c>
      <c r="L35" s="7">
        <v>65000000</v>
      </c>
      <c r="M35" s="7">
        <v>4000000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>
        <v>0</v>
      </c>
      <c r="L36" s="7"/>
      <c r="M36" s="7">
        <v>0</v>
      </c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169000000</v>
      </c>
      <c r="K37" s="7">
        <v>66000000</v>
      </c>
      <c r="L37" s="7">
        <v>274000000</v>
      </c>
      <c r="M37" s="7">
        <v>82000000</v>
      </c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12159000000</v>
      </c>
      <c r="K42" s="53">
        <f>K7+K27+K38+K40</f>
        <v>6147000000</v>
      </c>
      <c r="L42" s="53">
        <f>L7+L27+L38+L40</f>
        <v>10490000000</v>
      </c>
      <c r="M42" s="53">
        <f>M7+M27+M38+M40</f>
        <v>5618000000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11903000000</v>
      </c>
      <c r="K43" s="53">
        <f>K10+K33+K39+K41</f>
        <v>5936000000</v>
      </c>
      <c r="L43" s="53">
        <f>L10+L33+L39+L41</f>
        <v>10750000000</v>
      </c>
      <c r="M43" s="53">
        <f>M10+M33+M39+M41</f>
        <v>5635000000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256000000</v>
      </c>
      <c r="K44" s="53">
        <f>K42-K43</f>
        <v>211000000</v>
      </c>
      <c r="L44" s="53">
        <f>L42-L43</f>
        <v>-260000000</v>
      </c>
      <c r="M44" s="53">
        <f>M42-M43</f>
        <v>-17000000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256000000</v>
      </c>
      <c r="K45" s="53">
        <f>IF(K42&gt;K43,K42-K43,0)</f>
        <v>211000000</v>
      </c>
      <c r="L45" s="53">
        <f>IF(L42&gt;L43,L42-L43,0)</f>
        <v>0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260000000</v>
      </c>
      <c r="M46" s="53">
        <f>IF(M43&gt;M42,M43-M42,0)</f>
        <v>17000000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40000000</v>
      </c>
      <c r="K47" s="7">
        <v>35000000</v>
      </c>
      <c r="L47" s="7">
        <v>0</v>
      </c>
      <c r="M47" s="7">
        <v>-53000000</v>
      </c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216000000</v>
      </c>
      <c r="K48" s="53">
        <f>K44-K47</f>
        <v>176000000</v>
      </c>
      <c r="L48" s="53">
        <f>L44-L47</f>
        <v>-260000000</v>
      </c>
      <c r="M48" s="53">
        <f>M44-M47</f>
        <v>36000000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216000000</v>
      </c>
      <c r="K49" s="53">
        <f>IF(K48&gt;0,K48,0)</f>
        <v>176000000</v>
      </c>
      <c r="L49" s="53">
        <f>IF(L48&gt;0,L48,0)</f>
        <v>0</v>
      </c>
      <c r="M49" s="53">
        <f>IF(M48&gt;0,M48,0)</f>
        <v>36000000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260000000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/>
      <c r="K53" s="7"/>
      <c r="L53" s="7"/>
      <c r="M53" s="7"/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216000000</v>
      </c>
      <c r="K56" s="6">
        <v>285000000</v>
      </c>
      <c r="L56" s="6">
        <v>-260000000</v>
      </c>
      <c r="M56" s="6">
        <v>36000000</v>
      </c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-45000000</v>
      </c>
      <c r="K57" s="53">
        <f>SUM(K58:K64)</f>
        <v>-285000000</v>
      </c>
      <c r="L57" s="53">
        <f>SUM(L58:L64)</f>
        <v>31000000</v>
      </c>
      <c r="M57" s="53">
        <f>SUM(M58:M64)</f>
        <v>-35000000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>
        <v>-7000000</v>
      </c>
      <c r="K58" s="7">
        <v>-243000000</v>
      </c>
      <c r="L58" s="7">
        <v>13000000</v>
      </c>
      <c r="M58" s="7">
        <v>-14000000</v>
      </c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>
        <v>0</v>
      </c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>
        <v>-29000000</v>
      </c>
      <c r="K60" s="7">
        <v>-42000000</v>
      </c>
      <c r="L60" s="7">
        <v>18000000</v>
      </c>
      <c r="M60" s="7">
        <v>-21000000</v>
      </c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>
        <v>-9000000</v>
      </c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-45000000</v>
      </c>
      <c r="K66" s="53">
        <f>K57-K65</f>
        <v>-285000000</v>
      </c>
      <c r="L66" s="53">
        <f>L57-L65</f>
        <v>31000000</v>
      </c>
      <c r="M66" s="53">
        <f>M57-M65</f>
        <v>-35000000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171000000</v>
      </c>
      <c r="K67" s="61">
        <v>-109000000</v>
      </c>
      <c r="L67" s="61">
        <f>L56+L66</f>
        <v>-229000000</v>
      </c>
      <c r="M67" s="61">
        <f>M56+M66</f>
        <v>1000000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7" width="9.140625" style="52" customWidth="1"/>
    <col min="8" max="8" width="1.28515625" style="52" customWidth="1"/>
    <col min="9" max="9" width="9.140625" style="52" customWidth="1"/>
    <col min="10" max="11" width="12.140625" style="52" bestFit="1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345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256000000</v>
      </c>
      <c r="K7" s="7">
        <v>-260000000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1046000000</v>
      </c>
      <c r="K8" s="7">
        <v>827000000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1400000000</v>
      </c>
      <c r="K9" s="7">
        <v>237000000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1817000000</v>
      </c>
      <c r="K12" s="7">
        <v>2608000000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4519000000</v>
      </c>
      <c r="K13" s="53">
        <f>SUM(K7:K12)</f>
        <v>3412000000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1729000000</v>
      </c>
      <c r="K15" s="7">
        <v>34000000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577000000</v>
      </c>
      <c r="K16" s="7">
        <v>919000000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198000000</v>
      </c>
      <c r="K17" s="7">
        <v>1957000000</v>
      </c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2504000000</v>
      </c>
      <c r="K18" s="53">
        <f>SUM(K14:K17)</f>
        <v>2910000000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2015000000</v>
      </c>
      <c r="K19" s="53">
        <f>IF(K13&gt;K18,K13-K18,0)</f>
        <v>502000000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7000000</v>
      </c>
      <c r="K22" s="7">
        <v>3000000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>
        <v>46000000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39000000</v>
      </c>
      <c r="K26" s="7">
        <v>644000000</v>
      </c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46000000</v>
      </c>
      <c r="K27" s="53">
        <f>SUM(K22:K26)</f>
        <v>693000000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517000000</v>
      </c>
      <c r="K28" s="7">
        <v>665000000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45000000</v>
      </c>
      <c r="K30" s="7"/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562000000</v>
      </c>
      <c r="K31" s="53">
        <f>SUM(K28:K30)</f>
        <v>665000000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28000000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516000000</v>
      </c>
      <c r="K33" s="53">
        <f>IF(K31&gt;K27,K31-K27,0)</f>
        <v>0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/>
      <c r="K35" s="7"/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11154000000</v>
      </c>
      <c r="K36" s="7">
        <v>10034000000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60000000</v>
      </c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11214000000</v>
      </c>
      <c r="K38" s="53">
        <f>SUM(K35:K37)</f>
        <v>10034000000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12511000000</v>
      </c>
      <c r="K39" s="7">
        <v>10631000000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53000000</v>
      </c>
      <c r="K43" s="7">
        <v>70000000</v>
      </c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12564000000</v>
      </c>
      <c r="K44" s="53">
        <f>SUM(K39:K43)</f>
        <v>10701000000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1350000000</v>
      </c>
      <c r="K46" s="53">
        <f>IF(K44&gt;K38,K44-K38,0)</f>
        <v>667000000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149000000</v>
      </c>
      <c r="K47" s="53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137000000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270000000</v>
      </c>
      <c r="K49" s="7">
        <v>252000000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149000000</v>
      </c>
      <c r="K50" s="7"/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0</v>
      </c>
      <c r="K51" s="7">
        <v>137000000</v>
      </c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419000000</v>
      </c>
      <c r="K52" s="61">
        <f>K49+K50-K51</f>
        <v>115000000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110" zoomScaleSheetLayoutView="110" zoomScalePageLayoutView="0" workbookViewId="0" topLeftCell="A1">
      <selection activeCell="P7" sqref="P7"/>
    </sheetView>
  </sheetViews>
  <sheetFormatPr defaultColWidth="9.140625" defaultRowHeight="12.75"/>
  <cols>
    <col min="1" max="10" width="9.140625" style="52" customWidth="1"/>
    <col min="1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6" sqref="A6:H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323</v>
      </c>
      <c r="F2" s="43" t="s">
        <v>250</v>
      </c>
      <c r="G2" s="286" t="s">
        <v>324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9000000000</v>
      </c>
      <c r="K5" s="45">
        <v>9000000000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2086000000</v>
      </c>
      <c r="K7" s="46">
        <v>1947000000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4022000000</v>
      </c>
      <c r="K8" s="46">
        <v>2389000000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448000000</v>
      </c>
      <c r="K9" s="46">
        <v>-260000000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6000000</v>
      </c>
      <c r="K12" s="46">
        <v>24000000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15562000000</v>
      </c>
      <c r="K14" s="79">
        <f>SUM(K5:K13)</f>
        <v>13100000000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>
        <v>-7000000</v>
      </c>
      <c r="K15" s="46">
        <v>13000000</v>
      </c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178000000</v>
      </c>
      <c r="K20" s="46">
        <v>-242000000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171000000</v>
      </c>
      <c r="K21" s="80">
        <f>SUM(K15:K20)</f>
        <v>-229000000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/>
      <c r="K23" s="45"/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Bazina Maja</cp:lastModifiedBy>
  <cp:lastPrinted>2014-07-30T09:19:28Z</cp:lastPrinted>
  <dcterms:created xsi:type="dcterms:W3CDTF">2008-10-17T11:51:54Z</dcterms:created>
  <dcterms:modified xsi:type="dcterms:W3CDTF">2014-07-30T09:20:01Z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