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5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'Bilanca'!$A$1:$K$120</definedName>
    <definedName name="_xlnm.Print_Area" localSheetId="6">'Bilješke'!$A$1:$J$53</definedName>
    <definedName name="_xlnm.Print_Area" localSheetId="4">'NT_D'!$A$1:$K$53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<sst xmlns="http://schemas.openxmlformats.org/spreadsheetml/2006/main" count="398" uniqueCount="346">
  <si>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</si>
  <si>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</si>
  <si>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</si>
  <si>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</si>
  <si>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</si>
  <si>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</si>
  <si>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</si>
  <si>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</si>
  <si>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</si>
  <si>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</si>
  <si>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</si>
  <si>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</si>
  <si>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</si>
  <si>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</si>
  <si>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</si>
  <si>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</si>
  <si>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</si>
  <si>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</si>
  <si>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</si>
  <si>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</si>
  <si>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</si>
  <si>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</si>
  <si>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</si>
  <si>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</si>
  <si>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</si>
  <si>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</si>
  <si>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</si>
  <si>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</si>
  <si>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</si>
  <si>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</si>
  <si>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</si>
  <si>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</si>
  <si>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</si>
  <si>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</si>
  <si>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</si>
  <si>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</si>
  <si>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</si>
  <si>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</si>
  <si>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</si>
  <si>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</si>
  <si>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</si>
  <si>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</si>
  <si>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</si>
  <si>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</si>
  <si>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</si>
  <si>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</si>
  <si>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</si>
  <si>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</si>
  <si>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</si>
  <si>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</si>
  <si>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</si>
  <si>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</si>
  <si>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</si>
  <si>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</si>
  <si>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</si>
  <si>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</si>
  <si>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</si>
  <si>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</si>
  <si>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</si>
  <si>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</si>
  <si>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</si>
  <si>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</si>
  <si>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</si>
  <si>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</si>
  <si>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</si>
  <si>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</si>
  <si>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</si>
  <si>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</si>
  <si>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</si>
  <si>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</si>
  <si>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</si>
  <si>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</si>
  <si>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</si>
  <si>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</si>
  <si>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</si>
  <si>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</si>
  <si>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</si>
  <si>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</si>
  <si>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</si>
  <si>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</si>
  <si>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</si>
  <si>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</si>
  <si>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</si>
  <si>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</si>
  <si>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</si>
  <si>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</si>
  <si>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</si>
  <si>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</si>
  <si>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</si>
  <si>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</si>
  <si>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</si>
  <si>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</si>
  <si>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</si>
  <si>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</si>
  <si>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</si>
  <si>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</si>
  <si>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</si>
  <si>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</si>
  <si>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</si>
  <si>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</si>
  <si>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</si>
  <si>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</si>
  <si>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</si>
  <si>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</si>
  <si>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</si>
  <si>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</si>
  <si>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</si>
  <si>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</si>
  <si>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</si>
  <si>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</si>
  <si>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</si>
  <si>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</si>
  <si>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</si>
  <si>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</si>
  <si>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</si>
  <si>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</si>
  <si>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</si>
  <si>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</si>
  <si>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</si>
  <si>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</si>
  <si>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</si>
  <si>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</si>
  <si>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</si>
  <si>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</si>
  <si>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</si>
  <si>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</si>
  <si>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</si>
  <si>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</si>
  <si>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</si>
  <si>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</si>
  <si>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</si>
  <si>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</si>
  <si>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</si>
  <si>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</si>
  <si>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</si>
  <si>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</si>
  <si>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</si>
  <si>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</si>
  <si>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</si>
  <si>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</si>
  <si>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</si>
  <si>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</si>
  <si>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</si>
  <si>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</si>
  <si>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</si>
  <si>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</si>
  <si>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</si>
  <si>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</si>
  <si>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</si>
  <si>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</si>
  <si>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</si>
  <si>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</si>
  <si>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</si>
  <si>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</si>
  <si>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</si>
  <si>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</si>
  <si>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</si>
  <si>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</si>
  <si>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</si>
  <si>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</si>
  <si>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</si>
  <si>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</si>
  <si>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</si>
  <si>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</si>
  <si>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</si>
  <si>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</si>
  <si>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</si>
  <si>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</si>
  <si>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</si>
  <si>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</si>
  <si>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</si>
  <si>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</si>
  <si>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</si>
  <si>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</si>
  <si>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</si>
  <si>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</si>
  <si>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</si>
  <si>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</si>
  <si>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</si>
  <si>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</si>
  <si>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</si>
  <si>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</si>
  <si>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</si>
  <si>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</si>
  <si>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</si>
  <si>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</si>
  <si>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</si>
  <si>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</si>
  <si>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</si>
  <si>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</si>
  <si>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</si>
  <si>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</si>
  <si>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</si>
  <si>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</si>
  <si>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</si>
  <si>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</si>
  <si>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</si>
  <si>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</si>
  <si>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</si>
  <si>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</si>
  <si>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</si>
  <si>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</si>
  <si>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</si>
  <si>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</si>
  <si>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</si>
  <si>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</si>
  <si>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</si>
  <si>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</si>
  <si>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</si>
  <si>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</si>
  <si>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</si>
  <si>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</si>
  <si>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</si>
  <si>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</si>
  <si>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</si>
  <si>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</si>
  <si>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</si>
  <si>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</si>
  <si>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</si>
  <si>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</si>
  <si>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</si>
  <si>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</si>
  <si>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</si>
  <si>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</si>
  <si>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</si>
  <si>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</si>
  <si>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</si>
  <si>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</si>
  <si>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</si>
  <si>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</si>
  <si>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</si>
  <si>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</si>
  <si>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</si>
  <si>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</si>
  <si>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</si>
  <si>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</si>
  <si>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</si>
  <si>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</si>
  <si>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</si>
  <si>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</si>
  <si>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</si>
  <si>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</si>
  <si>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</si>
  <si>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</si>
  <si>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</si>
  <si>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</si>
  <si>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</si>
  <si>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</si>
  <si>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</si>
  <si>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</si>
  <si>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</si>
  <si>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</si>
  <si>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</si>
  <si>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</si>
  <si>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</si>
  <si>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</si>
  <si>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</si>
  <si>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</si>
  <si>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</si>
  <si>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</si>
  <si>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</si>
  <si>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</si>
  <si>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</si>
  <si>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</si>
  <si>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</si>
  <si>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</si>
  <si>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</si>
  <si>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</si>
  <si>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</si>
  <si>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</si>
  <si>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</si>
  <si>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</si>
  <si>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</si>
  <si>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</si>
  <si>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</si>
  <si>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</si>
  <si>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</si>
  <si>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</si>
  <si>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</si>
  <si>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</si>
  <si>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</si>
  <si>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</si>
  <si>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</si>
  <si>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</si>
  <si>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</si>
  <si>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</si>
  <si>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</si>
  <si>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</si>
  <si>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</si>
  <si>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</si>
  <si>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</si>
  <si>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</si>
  <si>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</si>
  <si>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</si>
  <si>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</si>
  <si>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</si>
  <si>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</si>
  <si>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</si>
  <si>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</si>
  <si>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</si>
  <si>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</si>
  <si>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</si>
  <si>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</si>
  <si>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</si>
  <si>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</si>
  <si>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</si>
  <si>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</si>
  <si>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</si>
  <si>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</si>
  <si>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</si>
  <si>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</si>
  <si>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</si>
  <si>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</si>
  <si>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</si>
  <si>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</si>
  <si>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</si>
  <si>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</si>
  <si>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</si>
  <si>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</si>
  <si>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</si>
  <si>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</si>
  <si>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</si>
  <si>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</si>
  <si>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u razdoblju01.01.2012. do 30.06.2012.</t>
  </si>
  <si>
    <t>30.06.2012.</t>
  </si>
  <si>
    <t>03586243</t>
  </si>
  <si>
    <t>080000604</t>
  </si>
  <si>
    <t>27759560625</t>
  </si>
  <si>
    <t>ZAGREB</t>
  </si>
  <si>
    <t>Avenija Većeslava Holjevca 10</t>
  </si>
  <si>
    <t>www.ina.hr</t>
  </si>
  <si>
    <t>GRAD ZAGREB</t>
  </si>
  <si>
    <t>NE</t>
  </si>
  <si>
    <t>01 612-3143</t>
  </si>
  <si>
    <t>Top Računovodstvo Servisi d.o.o.</t>
  </si>
  <si>
    <t>ratko.markovic@trs.ina.hr</t>
  </si>
  <si>
    <t>Zoltán Sándor Áldott</t>
  </si>
  <si>
    <t>01 612-3115</t>
  </si>
  <si>
    <t xml:space="preserve">Ratko Marković </t>
  </si>
  <si>
    <t>u razdoblju 01.01.2012.do 30.06.2012.</t>
  </si>
  <si>
    <t>stanje na dan 30.06.2012.</t>
  </si>
  <si>
    <t>1920</t>
  </si>
  <si>
    <t>investitoru@ina.hr</t>
  </si>
  <si>
    <t>INA - Industrija nafte d.d.(Matica)</t>
  </si>
  <si>
    <t>Obveznik:  INA, d.d. (Matica) ZAGREB, Avenija Većeslava Holjevca 10, 10000 Zagreb</t>
  </si>
  <si>
    <t xml:space="preserve"> INA, d.d. (Matica) ZAGREB, Avenija Većeslava Holjevca 10, 10000 Zagreb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</si>
</sst>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3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4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5" xfId="58" applyFont="1" applyBorder="1" applyAlignment="1" applyProtection="1">
      <alignment/>
      <protection hidden="1"/>
    </xf>
    <xf numFmtId="0" fontId="4" fillId="0" borderId="15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4" fillId="0" borderId="14" xfId="58" applyFont="1" applyBorder="1" applyAlignment="1">
      <alignment/>
      <protection/>
    </xf>
    <xf numFmtId="0" fontId="4" fillId="0" borderId="20" xfId="58" applyFont="1" applyBorder="1" applyAlignment="1">
      <alignment/>
      <protection/>
    </xf>
    <xf numFmtId="0" fontId="4" fillId="0" borderId="21" xfId="58" applyFont="1" applyFill="1" applyBorder="1" applyAlignment="1" applyProtection="1">
      <alignment horizontal="left" vertical="center" wrapText="1"/>
      <protection hidden="1"/>
    </xf>
    <xf numFmtId="0" fontId="4" fillId="0" borderId="13" xfId="58" applyFont="1" applyFill="1" applyBorder="1" applyAlignment="1" applyProtection="1">
      <alignment vertical="center"/>
      <protection hidden="1"/>
    </xf>
    <xf numFmtId="0" fontId="4" fillId="0" borderId="21" xfId="58" applyFont="1" applyBorder="1" applyAlignment="1" applyProtection="1">
      <alignment horizontal="left" vertical="center" wrapText="1"/>
      <protection hidden="1"/>
    </xf>
    <xf numFmtId="0" fontId="4" fillId="0" borderId="13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1" xfId="58" applyFont="1" applyFill="1" applyBorder="1" applyAlignment="1" applyProtection="1">
      <alignment/>
      <protection hidden="1"/>
    </xf>
    <xf numFmtId="0" fontId="4" fillId="0" borderId="21" xfId="58" applyFont="1" applyBorder="1" applyAlignment="1" applyProtection="1">
      <alignment wrapText="1"/>
      <protection hidden="1"/>
    </xf>
    <xf numFmtId="0" fontId="4" fillId="0" borderId="13" xfId="58" applyFont="1" applyBorder="1" applyAlignment="1" applyProtection="1">
      <alignment horizontal="right"/>
      <protection hidden="1"/>
    </xf>
    <xf numFmtId="0" fontId="4" fillId="0" borderId="21" xfId="58" applyFont="1" applyBorder="1" applyAlignment="1" applyProtection="1">
      <alignment/>
      <protection hidden="1"/>
    </xf>
    <xf numFmtId="0" fontId="4" fillId="0" borderId="13" xfId="58" applyFont="1" applyBorder="1" applyAlignment="1" applyProtection="1">
      <alignment horizontal="right" wrapText="1"/>
      <protection hidden="1"/>
    </xf>
    <xf numFmtId="0" fontId="3" fillId="0" borderId="21" xfId="58" applyFont="1" applyFill="1" applyBorder="1" applyAlignment="1" applyProtection="1">
      <alignment horizontal="right" vertical="center"/>
      <protection hidden="1" locked="0"/>
    </xf>
    <xf numFmtId="0" fontId="4" fillId="0" borderId="21" xfId="58" applyFont="1" applyBorder="1" applyAlignment="1" applyProtection="1">
      <alignment vertical="top"/>
      <protection hidden="1"/>
    </xf>
    <xf numFmtId="0" fontId="4" fillId="0" borderId="21" xfId="58" applyFont="1" applyBorder="1" applyAlignment="1" applyProtection="1">
      <alignment horizontal="left" vertical="top" wrapText="1"/>
      <protection hidden="1"/>
    </xf>
    <xf numFmtId="0" fontId="4" fillId="0" borderId="13" xfId="58" applyFont="1" applyBorder="1" applyAlignment="1">
      <alignment/>
      <protection/>
    </xf>
    <xf numFmtId="0" fontId="4" fillId="0" borderId="21" xfId="58" applyFont="1" applyBorder="1" applyAlignment="1" applyProtection="1">
      <alignment horizontal="left" vertical="top" indent="2"/>
      <protection hidden="1"/>
    </xf>
    <xf numFmtId="0" fontId="4" fillId="0" borderId="21" xfId="58" applyFont="1" applyBorder="1" applyAlignment="1" applyProtection="1">
      <alignment horizontal="left" vertical="top" wrapText="1" indent="2"/>
      <protection hidden="1"/>
    </xf>
    <xf numFmtId="0" fontId="4" fillId="0" borderId="13" xfId="58" applyFont="1" applyBorder="1" applyAlignment="1" applyProtection="1">
      <alignment horizontal="right" vertical="top"/>
      <protection hidden="1"/>
    </xf>
    <xf numFmtId="49" fontId="3" fillId="0" borderId="21" xfId="58" applyNumberFormat="1" applyFont="1" applyBorder="1" applyAlignment="1" applyProtection="1">
      <alignment horizontal="center" vertical="center"/>
      <protection hidden="1" locked="0"/>
    </xf>
    <xf numFmtId="0" fontId="4" fillId="0" borderId="13" xfId="58" applyFont="1" applyBorder="1" applyAlignment="1" applyProtection="1">
      <alignment horizontal="left" vertical="top"/>
      <protection hidden="1"/>
    </xf>
    <xf numFmtId="0" fontId="4" fillId="0" borderId="21" xfId="58" applyFont="1" applyBorder="1" applyAlignment="1" applyProtection="1">
      <alignment horizontal="left"/>
      <protection hidden="1"/>
    </xf>
    <xf numFmtId="0" fontId="4" fillId="0" borderId="20" xfId="58" applyFont="1" applyBorder="1" applyAlignment="1" applyProtection="1">
      <alignment/>
      <protection hidden="1"/>
    </xf>
    <xf numFmtId="0" fontId="4" fillId="0" borderId="13" xfId="58" applyFont="1" applyBorder="1" applyAlignment="1" applyProtection="1">
      <alignment horizontal="left"/>
      <protection hidden="1"/>
    </xf>
    <xf numFmtId="0" fontId="4" fillId="0" borderId="21" xfId="58" applyFont="1" applyFill="1" applyBorder="1" applyAlignment="1" applyProtection="1">
      <alignment vertical="center"/>
      <protection hidden="1"/>
    </xf>
    <xf numFmtId="0" fontId="13" fillId="0" borderId="21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1" xfId="63" applyBorder="1" applyAlignment="1">
      <alignment/>
      <protection/>
    </xf>
    <xf numFmtId="0" fontId="3" fillId="0" borderId="13" xfId="58" applyFont="1" applyBorder="1" applyAlignment="1" applyProtection="1">
      <alignment vertical="center"/>
      <protection hidden="1"/>
    </xf>
    <xf numFmtId="0" fontId="4" fillId="0" borderId="22" xfId="58" applyFont="1" applyBorder="1" applyAlignment="1" applyProtection="1">
      <alignment/>
      <protection hidden="1"/>
    </xf>
    <xf numFmtId="0" fontId="4" fillId="0" borderId="23" xfId="58" applyFont="1" applyFill="1" applyBorder="1" applyAlignment="1" applyProtection="1">
      <alignment horizontal="right" vertical="top" wrapText="1"/>
      <protection hidden="1"/>
    </xf>
    <xf numFmtId="0" fontId="4" fillId="0" borderId="24" xfId="58" applyFont="1" applyFill="1" applyBorder="1" applyAlignment="1" applyProtection="1">
      <alignment horizontal="right" vertical="top" wrapText="1"/>
      <protection hidden="1"/>
    </xf>
    <xf numFmtId="0" fontId="4" fillId="0" borderId="24" xfId="58" applyFont="1" applyFill="1" applyBorder="1" applyAlignment="1" applyProtection="1">
      <alignment/>
      <protection hidden="1"/>
    </xf>
    <xf numFmtId="0" fontId="4" fillId="0" borderId="25" xfId="58" applyFont="1" applyFill="1" applyBorder="1" applyAlignment="1" applyProtection="1">
      <alignment/>
      <protection hidden="1"/>
    </xf>
    <xf numFmtId="14" fontId="3" fillId="0" borderId="18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9" xfId="58" applyFont="1" applyFill="1" applyBorder="1" applyAlignment="1" applyProtection="1">
      <alignment horizontal="center" vertical="center"/>
      <protection hidden="1" locked="0"/>
    </xf>
    <xf numFmtId="49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3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2" fillId="33" borderId="16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vertical="center"/>
      <protection hidden="1"/>
    </xf>
    <xf numFmtId="0" fontId="0" fillId="33" borderId="26" xfId="0" applyFont="1" applyFill="1" applyBorder="1" applyAlignment="1">
      <alignment vertical="center"/>
    </xf>
    <xf numFmtId="3" fontId="2" fillId="33" borderId="11" xfId="0" applyNumberFormat="1" applyFont="1" applyFill="1" applyBorder="1" applyAlignment="1" applyProtection="1">
      <alignment vertical="center"/>
      <protection locked="0"/>
    </xf>
    <xf numFmtId="3" fontId="2" fillId="33" borderId="16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164" fontId="3" fillId="33" borderId="27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28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>
      <alignment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164" fontId="3" fillId="0" borderId="2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164" fontId="3" fillId="0" borderId="28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3" fontId="2" fillId="33" borderId="13" xfId="0" applyNumberFormat="1" applyFont="1" applyFill="1" applyBorder="1" applyAlignment="1" applyProtection="1">
      <alignment vertical="center"/>
      <protection locked="0"/>
    </xf>
    <xf numFmtId="0" fontId="4" fillId="0" borderId="30" xfId="58" applyFont="1" applyBorder="1" applyAlignment="1" applyProtection="1">
      <alignment horizontal="center" vertical="top"/>
      <protection hidden="1"/>
    </xf>
    <xf numFmtId="0" fontId="4" fillId="0" borderId="30" xfId="58" applyFont="1" applyBorder="1" applyAlignment="1">
      <alignment horizontal="center"/>
      <protection/>
    </xf>
    <xf numFmtId="0" fontId="4" fillId="0" borderId="31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right" vertical="center"/>
      <protection hidden="1" locked="0"/>
    </xf>
    <xf numFmtId="0" fontId="4" fillId="0" borderId="24" xfId="58" applyFont="1" applyFill="1" applyBorder="1" applyAlignment="1">
      <alignment/>
      <protection/>
    </xf>
    <xf numFmtId="0" fontId="4" fillId="0" borderId="25" xfId="58" applyFont="1" applyFill="1" applyBorder="1" applyAlignment="1">
      <alignment/>
      <protection/>
    </xf>
    <xf numFmtId="49" fontId="3" fillId="0" borderId="23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13" xfId="58" applyFont="1" applyBorder="1" applyAlignment="1" applyProtection="1">
      <alignment horizontal="right" vertical="center" wrapText="1"/>
      <protection hidden="1"/>
    </xf>
    <xf numFmtId="0" fontId="4" fillId="0" borderId="21" xfId="58" applyFont="1" applyBorder="1" applyAlignment="1" applyProtection="1">
      <alignment horizontal="right" wrapText="1"/>
      <protection hidden="1"/>
    </xf>
    <xf numFmtId="49" fontId="3" fillId="0" borderId="23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4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8" applyNumberFormat="1" applyFont="1" applyFill="1" applyBorder="1" applyAlignment="1" applyProtection="1">
      <alignment horizontal="left" vertical="center"/>
      <protection hidden="1" locked="0"/>
    </xf>
    <xf numFmtId="0" fontId="3" fillId="0" borderId="23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Fill="1" applyBorder="1" applyAlignment="1" applyProtection="1">
      <alignment horizontal="left" vertical="center"/>
      <protection hidden="1" locked="0"/>
    </xf>
    <xf numFmtId="0" fontId="4" fillId="0" borderId="24" xfId="58" applyFont="1" applyFill="1" applyBorder="1" applyAlignment="1" applyProtection="1">
      <alignment horizontal="center" vertical="top"/>
      <protection hidden="1"/>
    </xf>
    <xf numFmtId="0" fontId="4" fillId="0" borderId="24" xfId="58" applyFont="1" applyFill="1" applyBorder="1" applyAlignment="1" applyProtection="1">
      <alignment horizontal="center"/>
      <protection hidden="1"/>
    </xf>
    <xf numFmtId="49" fontId="5" fillId="0" borderId="23" xfId="53" applyNumberFormat="1" applyFill="1" applyBorder="1" applyAlignment="1" applyProtection="1">
      <alignment horizontal="left" vertical="center"/>
      <protection hidden="1" locked="0"/>
    </xf>
    <xf numFmtId="0" fontId="4" fillId="0" borderId="13" xfId="58" applyFont="1" applyBorder="1" applyAlignment="1" applyProtection="1">
      <alignment horizontal="right" vertical="center"/>
      <protection hidden="1"/>
    </xf>
    <xf numFmtId="0" fontId="4" fillId="0" borderId="21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>
      <alignment horizontal="left" vertical="center"/>
      <protection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1" xfId="63" applyBorder="1" applyAlignment="1">
      <alignment/>
      <protection/>
    </xf>
    <xf numFmtId="0" fontId="10" fillId="0" borderId="32" xfId="58" applyFont="1" applyBorder="1" applyAlignment="1">
      <alignment/>
      <protection/>
    </xf>
    <xf numFmtId="0" fontId="10" fillId="0" borderId="14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4" xfId="58" applyFont="1" applyBorder="1" applyAlignment="1" applyProtection="1">
      <alignment horizontal="center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13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1" xfId="58" applyFont="1" applyBorder="1" applyAlignment="1">
      <alignment horizontal="center"/>
      <protection/>
    </xf>
    <xf numFmtId="0" fontId="4" fillId="0" borderId="24" xfId="58" applyFont="1" applyFill="1" applyBorder="1" applyAlignment="1">
      <alignment horizontal="left"/>
      <protection/>
    </xf>
    <xf numFmtId="0" fontId="4" fillId="0" borderId="25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13" xfId="58" applyFont="1" applyBorder="1" applyAlignment="1" applyProtection="1">
      <alignment horizontal="right" vertical="center"/>
      <protection hidden="1"/>
    </xf>
    <xf numFmtId="0" fontId="4" fillId="0" borderId="21" xfId="58" applyFont="1" applyBorder="1" applyAlignment="1" applyProtection="1">
      <alignment horizontal="right"/>
      <protection hidden="1"/>
    </xf>
    <xf numFmtId="0" fontId="5" fillId="0" borderId="23" xfId="53" applyFill="1" applyBorder="1" applyAlignment="1" applyProtection="1">
      <alignment/>
      <protection hidden="1" locked="0"/>
    </xf>
    <xf numFmtId="0" fontId="3" fillId="0" borderId="24" xfId="58" applyFont="1" applyFill="1" applyBorder="1" applyAlignment="1" applyProtection="1">
      <alignment/>
      <protection hidden="1" locked="0"/>
    </xf>
    <xf numFmtId="0" fontId="3" fillId="0" borderId="25" xfId="58" applyFont="1" applyFill="1" applyBorder="1" applyAlignment="1" applyProtection="1">
      <alignment/>
      <protection hidden="1" locked="0"/>
    </xf>
    <xf numFmtId="0" fontId="4" fillId="0" borderId="24" xfId="58" applyFont="1" applyFill="1" applyBorder="1" applyAlignment="1">
      <alignment horizontal="left" vertical="center"/>
      <protection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3" xfId="58" applyFont="1" applyBorder="1" applyAlignment="1" applyProtection="1">
      <alignment horizontal="right" wrapText="1"/>
      <protection hidden="1"/>
    </xf>
    <xf numFmtId="1" fontId="3" fillId="0" borderId="23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5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8" applyFont="1" applyBorder="1" applyAlignment="1" applyProtection="1">
      <alignment horizontal="right" vertical="center" wrapText="1"/>
      <protection hidden="1"/>
    </xf>
    <xf numFmtId="0" fontId="2" fillId="0" borderId="21" xfId="58" applyFont="1" applyBorder="1" applyAlignment="1" applyProtection="1">
      <alignment horizontal="right" wrapText="1"/>
      <protection hidden="1"/>
    </xf>
    <xf numFmtId="0" fontId="3" fillId="0" borderId="13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1" xfId="58" applyFont="1" applyFill="1" applyBorder="1" applyAlignment="1" applyProtection="1">
      <alignment horizontal="left" vertical="center" wrapText="1"/>
      <protection hidden="1"/>
    </xf>
    <xf numFmtId="0" fontId="11" fillId="0" borderId="13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1" xfId="58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40" xfId="0" applyFont="1" applyFill="1" applyBorder="1" applyAlignment="1">
      <alignment horizontal="left" vertical="center" wrapText="1" indent="1"/>
    </xf>
    <xf numFmtId="0" fontId="4" fillId="33" borderId="41" xfId="0" applyFont="1" applyFill="1" applyBorder="1" applyAlignment="1">
      <alignment horizontal="left" vertical="center" wrapText="1" indent="1"/>
    </xf>
    <xf numFmtId="0" fontId="4" fillId="33" borderId="33" xfId="0" applyFont="1" applyFill="1" applyBorder="1" applyAlignment="1">
      <alignment horizontal="left" vertical="center" wrapText="1" indent="1"/>
    </xf>
    <xf numFmtId="0" fontId="4" fillId="33" borderId="34" xfId="0" applyFont="1" applyFill="1" applyBorder="1" applyAlignment="1">
      <alignment horizontal="left" vertical="center" wrapText="1" indent="1"/>
    </xf>
    <xf numFmtId="0" fontId="4" fillId="33" borderId="35" xfId="0" applyFont="1" applyFill="1" applyBorder="1" applyAlignment="1">
      <alignment horizontal="left" vertical="center" wrapText="1" indent="1"/>
    </xf>
    <xf numFmtId="0" fontId="3" fillId="33" borderId="12" xfId="0" applyFont="1" applyFill="1" applyBorder="1" applyAlignment="1">
      <alignment horizontal="left" vertical="center" wrapText="1" indent="1"/>
    </xf>
    <xf numFmtId="0" fontId="3" fillId="33" borderId="40" xfId="0" applyFont="1" applyFill="1" applyBorder="1" applyAlignment="1">
      <alignment horizontal="left" vertical="center" wrapText="1" indent="1"/>
    </xf>
    <xf numFmtId="0" fontId="3" fillId="33" borderId="41" xfId="0" applyFont="1" applyFill="1" applyBorder="1" applyAlignment="1">
      <alignment horizontal="left" vertical="center" wrapText="1" inden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3" borderId="17" xfId="0" applyFont="1" applyFill="1" applyBorder="1" applyAlignment="1">
      <alignment horizontal="left" vertical="center" wrapText="1" indent="1"/>
    </xf>
    <xf numFmtId="0" fontId="3" fillId="33" borderId="42" xfId="0" applyFont="1" applyFill="1" applyBorder="1" applyAlignment="1">
      <alignment horizontal="left" vertical="center" wrapText="1" indent="1"/>
    </xf>
    <xf numFmtId="0" fontId="3" fillId="33" borderId="43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Style 1 2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" TargetMode="External" /><Relationship Id="rId3" Type="http://schemas.openxmlformats.org/officeDocument/2006/relationships/hyperlink" Target="mailto:investitoru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5">
      <selection activeCell="H48" sqref="H48:I48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71" t="s">
        <v>248</v>
      </c>
      <c r="B1" s="172"/>
      <c r="C1" s="172"/>
      <c r="D1" s="68"/>
      <c r="E1" s="68"/>
      <c r="F1" s="68"/>
      <c r="G1" s="68"/>
      <c r="H1" s="68"/>
      <c r="I1" s="69"/>
      <c r="J1" s="5"/>
      <c r="K1" s="5"/>
      <c r="L1" s="5"/>
    </row>
    <row r="2" spans="1:12" ht="12.75">
      <c r="A2" s="202" t="s">
        <v>249</v>
      </c>
      <c r="B2" s="203"/>
      <c r="C2" s="203"/>
      <c r="D2" s="204"/>
      <c r="E2" s="103">
        <v>40909</v>
      </c>
      <c r="F2" s="7"/>
      <c r="G2" s="8" t="s">
        <v>250</v>
      </c>
      <c r="H2" s="103" t="s">
        <v>324</v>
      </c>
      <c r="I2" s="70"/>
      <c r="J2" s="5"/>
      <c r="K2" s="5"/>
      <c r="L2" s="5"/>
    </row>
    <row r="3" spans="1:12" ht="12.75">
      <c r="A3" s="71"/>
      <c r="B3" s="9"/>
      <c r="C3" s="9"/>
      <c r="D3" s="9"/>
      <c r="E3" s="10"/>
      <c r="F3" s="10"/>
      <c r="G3" s="9"/>
      <c r="H3" s="9"/>
      <c r="I3" s="72"/>
      <c r="J3" s="5"/>
      <c r="K3" s="5"/>
      <c r="L3" s="5"/>
    </row>
    <row r="4" spans="1:12" ht="15">
      <c r="A4" s="205" t="s">
        <v>317</v>
      </c>
      <c r="B4" s="206"/>
      <c r="C4" s="206"/>
      <c r="D4" s="206"/>
      <c r="E4" s="206"/>
      <c r="F4" s="206"/>
      <c r="G4" s="206"/>
      <c r="H4" s="206"/>
      <c r="I4" s="207"/>
      <c r="J4" s="5"/>
      <c r="K4" s="5"/>
      <c r="L4" s="5"/>
    </row>
    <row r="5" spans="1:12" ht="12.75">
      <c r="A5" s="73"/>
      <c r="B5" s="11"/>
      <c r="C5" s="11"/>
      <c r="D5" s="11"/>
      <c r="E5" s="12"/>
      <c r="F5" s="74"/>
      <c r="G5" s="13"/>
      <c r="H5" s="14"/>
      <c r="I5" s="75"/>
      <c r="J5" s="5"/>
      <c r="K5" s="5"/>
      <c r="L5" s="5"/>
    </row>
    <row r="6" spans="1:12" ht="12.75">
      <c r="A6" s="163" t="s">
        <v>251</v>
      </c>
      <c r="B6" s="164"/>
      <c r="C6" s="150" t="s">
        <v>325</v>
      </c>
      <c r="D6" s="151"/>
      <c r="E6" s="24"/>
      <c r="F6" s="24"/>
      <c r="G6" s="24"/>
      <c r="H6" s="24"/>
      <c r="I6" s="76"/>
      <c r="J6" s="5"/>
      <c r="K6" s="5"/>
      <c r="L6" s="5"/>
    </row>
    <row r="7" spans="1:12" ht="12.75">
      <c r="A7" s="77"/>
      <c r="B7" s="17"/>
      <c r="C7" s="11"/>
      <c r="D7" s="11"/>
      <c r="E7" s="24"/>
      <c r="F7" s="24"/>
      <c r="G7" s="24"/>
      <c r="H7" s="24"/>
      <c r="I7" s="76"/>
      <c r="J7" s="5"/>
      <c r="K7" s="5"/>
      <c r="L7" s="5"/>
    </row>
    <row r="8" spans="1:12" ht="12.75">
      <c r="A8" s="200" t="s">
        <v>252</v>
      </c>
      <c r="B8" s="201"/>
      <c r="C8" s="150" t="s">
        <v>326</v>
      </c>
      <c r="D8" s="151"/>
      <c r="E8" s="24"/>
      <c r="F8" s="24"/>
      <c r="G8" s="24"/>
      <c r="H8" s="24"/>
      <c r="I8" s="78"/>
      <c r="J8" s="5"/>
      <c r="K8" s="5"/>
      <c r="L8" s="5"/>
    </row>
    <row r="9" spans="1:12" ht="12.75">
      <c r="A9" s="79"/>
      <c r="B9" s="45"/>
      <c r="C9" s="15"/>
      <c r="D9" s="21"/>
      <c r="E9" s="11"/>
      <c r="F9" s="11"/>
      <c r="G9" s="11"/>
      <c r="H9" s="11"/>
      <c r="I9" s="78"/>
      <c r="J9" s="5"/>
      <c r="K9" s="5"/>
      <c r="L9" s="5"/>
    </row>
    <row r="10" spans="1:12" ht="12.75">
      <c r="A10" s="152" t="s">
        <v>253</v>
      </c>
      <c r="B10" s="196"/>
      <c r="C10" s="150" t="s">
        <v>327</v>
      </c>
      <c r="D10" s="151"/>
      <c r="E10" s="11"/>
      <c r="F10" s="11"/>
      <c r="G10" s="11"/>
      <c r="H10" s="11"/>
      <c r="I10" s="78"/>
      <c r="J10" s="5"/>
      <c r="K10" s="5"/>
      <c r="L10" s="5"/>
    </row>
    <row r="11" spans="1:12" ht="12.75">
      <c r="A11" s="197"/>
      <c r="B11" s="196"/>
      <c r="C11" s="11"/>
      <c r="D11" s="11"/>
      <c r="E11" s="11"/>
      <c r="F11" s="11"/>
      <c r="G11" s="11"/>
      <c r="H11" s="11"/>
      <c r="I11" s="78"/>
      <c r="J11" s="5"/>
      <c r="K11" s="5"/>
      <c r="L11" s="5"/>
    </row>
    <row r="12" spans="1:12" ht="12.75">
      <c r="A12" s="163" t="s">
        <v>254</v>
      </c>
      <c r="B12" s="164"/>
      <c r="C12" s="157" t="s">
        <v>343</v>
      </c>
      <c r="D12" s="195"/>
      <c r="E12" s="195"/>
      <c r="F12" s="195"/>
      <c r="G12" s="195"/>
      <c r="H12" s="195"/>
      <c r="I12" s="165"/>
      <c r="J12" s="5"/>
      <c r="K12" s="5"/>
      <c r="L12" s="5"/>
    </row>
    <row r="13" spans="1:12" ht="12.75">
      <c r="A13" s="77"/>
      <c r="B13" s="17"/>
      <c r="C13" s="16"/>
      <c r="D13" s="11"/>
      <c r="E13" s="11"/>
      <c r="F13" s="11"/>
      <c r="G13" s="11"/>
      <c r="H13" s="11"/>
      <c r="I13" s="78"/>
      <c r="J13" s="5"/>
      <c r="K13" s="5"/>
      <c r="L13" s="5"/>
    </row>
    <row r="14" spans="1:12" ht="12.75">
      <c r="A14" s="163" t="s">
        <v>255</v>
      </c>
      <c r="B14" s="164"/>
      <c r="C14" s="198">
        <v>10000</v>
      </c>
      <c r="D14" s="199"/>
      <c r="E14" s="11"/>
      <c r="F14" s="157" t="s">
        <v>328</v>
      </c>
      <c r="G14" s="195"/>
      <c r="H14" s="195"/>
      <c r="I14" s="165"/>
      <c r="J14" s="5"/>
      <c r="K14" s="5"/>
      <c r="L14" s="5"/>
    </row>
    <row r="15" spans="1:12" ht="12.75">
      <c r="A15" s="77"/>
      <c r="B15" s="17"/>
      <c r="C15" s="11"/>
      <c r="D15" s="11"/>
      <c r="E15" s="11"/>
      <c r="F15" s="11"/>
      <c r="G15" s="11"/>
      <c r="H15" s="11"/>
      <c r="I15" s="78"/>
      <c r="J15" s="5"/>
      <c r="K15" s="5"/>
      <c r="L15" s="5"/>
    </row>
    <row r="16" spans="1:12" ht="12.75">
      <c r="A16" s="163" t="s">
        <v>256</v>
      </c>
      <c r="B16" s="164"/>
      <c r="C16" s="157" t="s">
        <v>329</v>
      </c>
      <c r="D16" s="195"/>
      <c r="E16" s="195"/>
      <c r="F16" s="195"/>
      <c r="G16" s="195"/>
      <c r="H16" s="195"/>
      <c r="I16" s="165"/>
      <c r="J16" s="5"/>
      <c r="K16" s="5"/>
      <c r="L16" s="5"/>
    </row>
    <row r="17" spans="1:12" ht="12.75">
      <c r="A17" s="77"/>
      <c r="B17" s="17"/>
      <c r="C17" s="11"/>
      <c r="D17" s="11"/>
      <c r="E17" s="11"/>
      <c r="F17" s="11"/>
      <c r="G17" s="11"/>
      <c r="H17" s="11"/>
      <c r="I17" s="78"/>
      <c r="J17" s="5"/>
      <c r="K17" s="5"/>
      <c r="L17" s="5"/>
    </row>
    <row r="18" spans="1:12" s="141" customFormat="1" ht="12.75">
      <c r="A18" s="190" t="s">
        <v>257</v>
      </c>
      <c r="B18" s="191"/>
      <c r="C18" s="192" t="s">
        <v>342</v>
      </c>
      <c r="D18" s="193"/>
      <c r="E18" s="193"/>
      <c r="F18" s="193"/>
      <c r="G18" s="193"/>
      <c r="H18" s="193"/>
      <c r="I18" s="194"/>
      <c r="J18" s="140"/>
      <c r="K18" s="140"/>
      <c r="L18" s="140"/>
    </row>
    <row r="19" spans="1:12" ht="12.75">
      <c r="A19" s="77"/>
      <c r="B19" s="17"/>
      <c r="C19" s="16"/>
      <c r="D19" s="11"/>
      <c r="E19" s="11"/>
      <c r="F19" s="11"/>
      <c r="G19" s="11"/>
      <c r="H19" s="11"/>
      <c r="I19" s="78"/>
      <c r="J19" s="5"/>
      <c r="K19" s="5"/>
      <c r="L19" s="5"/>
    </row>
    <row r="20" spans="1:12" ht="12.75">
      <c r="A20" s="163" t="s">
        <v>258</v>
      </c>
      <c r="B20" s="164"/>
      <c r="C20" s="192" t="s">
        <v>330</v>
      </c>
      <c r="D20" s="193"/>
      <c r="E20" s="193"/>
      <c r="F20" s="193"/>
      <c r="G20" s="193"/>
      <c r="H20" s="193"/>
      <c r="I20" s="194"/>
      <c r="J20" s="5"/>
      <c r="K20" s="5"/>
      <c r="L20" s="5"/>
    </row>
    <row r="21" spans="1:12" ht="12.75">
      <c r="A21" s="77"/>
      <c r="B21" s="17"/>
      <c r="C21" s="16"/>
      <c r="D21" s="11"/>
      <c r="E21" s="11"/>
      <c r="F21" s="11"/>
      <c r="G21" s="11"/>
      <c r="H21" s="11"/>
      <c r="I21" s="78"/>
      <c r="J21" s="5"/>
      <c r="K21" s="5"/>
      <c r="L21" s="5"/>
    </row>
    <row r="22" spans="1:12" ht="12.75">
      <c r="A22" s="163" t="s">
        <v>259</v>
      </c>
      <c r="B22" s="164"/>
      <c r="C22" s="104">
        <v>133</v>
      </c>
      <c r="D22" s="157" t="s">
        <v>328</v>
      </c>
      <c r="E22" s="187"/>
      <c r="F22" s="188"/>
      <c r="G22" s="163"/>
      <c r="H22" s="189"/>
      <c r="I22" s="80"/>
      <c r="J22" s="5"/>
      <c r="K22" s="5"/>
      <c r="L22" s="5"/>
    </row>
    <row r="23" spans="1:12" ht="12.75">
      <c r="A23" s="77"/>
      <c r="B23" s="17"/>
      <c r="C23" s="11"/>
      <c r="D23" s="19"/>
      <c r="E23" s="19"/>
      <c r="F23" s="19"/>
      <c r="G23" s="19"/>
      <c r="H23" s="11"/>
      <c r="I23" s="78"/>
      <c r="J23" s="5"/>
      <c r="K23" s="5"/>
      <c r="L23" s="5"/>
    </row>
    <row r="24" spans="1:12" ht="12.75">
      <c r="A24" s="163" t="s">
        <v>260</v>
      </c>
      <c r="B24" s="164"/>
      <c r="C24" s="104">
        <v>21</v>
      </c>
      <c r="D24" s="157" t="s">
        <v>331</v>
      </c>
      <c r="E24" s="187"/>
      <c r="F24" s="187"/>
      <c r="G24" s="188"/>
      <c r="H24" s="46" t="s">
        <v>261</v>
      </c>
      <c r="I24" s="105">
        <v>8774</v>
      </c>
      <c r="J24" s="5"/>
      <c r="K24" s="5"/>
      <c r="L24" s="5"/>
    </row>
    <row r="25" spans="1:12" ht="12.75">
      <c r="A25" s="77"/>
      <c r="B25" s="17"/>
      <c r="C25" s="11"/>
      <c r="D25" s="19"/>
      <c r="E25" s="19"/>
      <c r="F25" s="19"/>
      <c r="G25" s="17"/>
      <c r="H25" s="17" t="s">
        <v>318</v>
      </c>
      <c r="I25" s="81"/>
      <c r="J25" s="5"/>
      <c r="K25" s="5"/>
      <c r="L25" s="5"/>
    </row>
    <row r="26" spans="1:12" ht="12.75">
      <c r="A26" s="163" t="s">
        <v>262</v>
      </c>
      <c r="B26" s="164"/>
      <c r="C26" s="106" t="s">
        <v>332</v>
      </c>
      <c r="D26" s="20"/>
      <c r="E26" s="28"/>
      <c r="F26" s="19"/>
      <c r="G26" s="179" t="s">
        <v>263</v>
      </c>
      <c r="H26" s="164"/>
      <c r="I26" s="107" t="s">
        <v>341</v>
      </c>
      <c r="J26" s="5"/>
      <c r="K26" s="5"/>
      <c r="L26" s="5"/>
    </row>
    <row r="27" spans="1:12" ht="12.75">
      <c r="A27" s="77"/>
      <c r="B27" s="17"/>
      <c r="C27" s="11"/>
      <c r="D27" s="19"/>
      <c r="E27" s="19"/>
      <c r="F27" s="19"/>
      <c r="G27" s="19"/>
      <c r="H27" s="11"/>
      <c r="I27" s="82"/>
      <c r="J27" s="5"/>
      <c r="K27" s="5"/>
      <c r="L27" s="5"/>
    </row>
    <row r="28" spans="1:12" ht="12.75">
      <c r="A28" s="180" t="s">
        <v>264</v>
      </c>
      <c r="B28" s="181"/>
      <c r="C28" s="182"/>
      <c r="D28" s="182"/>
      <c r="E28" s="183" t="s">
        <v>265</v>
      </c>
      <c r="F28" s="184"/>
      <c r="G28" s="184"/>
      <c r="H28" s="185" t="s">
        <v>266</v>
      </c>
      <c r="I28" s="186"/>
      <c r="J28" s="5"/>
      <c r="K28" s="5"/>
      <c r="L28" s="5"/>
    </row>
    <row r="29" spans="1:12" ht="12.75">
      <c r="A29" s="83"/>
      <c r="B29" s="28"/>
      <c r="C29" s="28"/>
      <c r="D29" s="21"/>
      <c r="E29" s="11"/>
      <c r="F29" s="11"/>
      <c r="G29" s="11"/>
      <c r="H29" s="22"/>
      <c r="I29" s="82"/>
      <c r="J29" s="5"/>
      <c r="K29" s="5"/>
      <c r="L29" s="5"/>
    </row>
    <row r="30" spans="1:12" ht="12.75">
      <c r="A30" s="147"/>
      <c r="B30" s="148"/>
      <c r="C30" s="148"/>
      <c r="D30" s="149"/>
      <c r="E30" s="147"/>
      <c r="F30" s="148"/>
      <c r="G30" s="148"/>
      <c r="H30" s="150"/>
      <c r="I30" s="151"/>
      <c r="J30" s="5"/>
      <c r="K30" s="5"/>
      <c r="L30" s="5"/>
    </row>
    <row r="31" spans="1:12" ht="12.75">
      <c r="A31" s="77"/>
      <c r="B31" s="17"/>
      <c r="C31" s="16"/>
      <c r="D31" s="177"/>
      <c r="E31" s="177"/>
      <c r="F31" s="177"/>
      <c r="G31" s="178"/>
      <c r="H31" s="11"/>
      <c r="I31" s="84"/>
      <c r="J31" s="5"/>
      <c r="K31" s="5"/>
      <c r="L31" s="5"/>
    </row>
    <row r="32" spans="1:12" ht="12.75">
      <c r="A32" s="147"/>
      <c r="B32" s="148"/>
      <c r="C32" s="148"/>
      <c r="D32" s="149"/>
      <c r="E32" s="147"/>
      <c r="F32" s="148"/>
      <c r="G32" s="148"/>
      <c r="H32" s="150"/>
      <c r="I32" s="151"/>
      <c r="J32" s="5"/>
      <c r="K32" s="5"/>
      <c r="L32" s="5"/>
    </row>
    <row r="33" spans="1:12" ht="12.75">
      <c r="A33" s="77"/>
      <c r="B33" s="17"/>
      <c r="C33" s="16"/>
      <c r="D33" s="23"/>
      <c r="E33" s="23"/>
      <c r="F33" s="23"/>
      <c r="G33" s="24"/>
      <c r="H33" s="11"/>
      <c r="I33" s="85"/>
      <c r="J33" s="5"/>
      <c r="K33" s="5"/>
      <c r="L33" s="5"/>
    </row>
    <row r="34" spans="1:12" ht="12.75">
      <c r="A34" s="147"/>
      <c r="B34" s="148"/>
      <c r="C34" s="148"/>
      <c r="D34" s="149"/>
      <c r="E34" s="147"/>
      <c r="F34" s="148"/>
      <c r="G34" s="148"/>
      <c r="H34" s="150"/>
      <c r="I34" s="151"/>
      <c r="J34" s="5"/>
      <c r="K34" s="5"/>
      <c r="L34" s="5"/>
    </row>
    <row r="35" spans="1:12" ht="12.75">
      <c r="A35" s="77"/>
      <c r="B35" s="17"/>
      <c r="C35" s="16"/>
      <c r="D35" s="23"/>
      <c r="E35" s="23"/>
      <c r="F35" s="23"/>
      <c r="G35" s="24"/>
      <c r="H35" s="11"/>
      <c r="I35" s="85"/>
      <c r="J35" s="5"/>
      <c r="K35" s="5"/>
      <c r="L35" s="5"/>
    </row>
    <row r="36" spans="1:12" ht="12.75">
      <c r="A36" s="147"/>
      <c r="B36" s="148"/>
      <c r="C36" s="148"/>
      <c r="D36" s="149"/>
      <c r="E36" s="147"/>
      <c r="F36" s="148"/>
      <c r="G36" s="148"/>
      <c r="H36" s="150"/>
      <c r="I36" s="151"/>
      <c r="J36" s="5"/>
      <c r="K36" s="5"/>
      <c r="L36" s="5"/>
    </row>
    <row r="37" spans="1:12" ht="12.75">
      <c r="A37" s="86"/>
      <c r="B37" s="25"/>
      <c r="C37" s="174"/>
      <c r="D37" s="175"/>
      <c r="E37" s="11"/>
      <c r="F37" s="174"/>
      <c r="G37" s="175"/>
      <c r="H37" s="11"/>
      <c r="I37" s="78"/>
      <c r="J37" s="5"/>
      <c r="K37" s="5"/>
      <c r="L37" s="5"/>
    </row>
    <row r="38" spans="1:12" ht="12.75">
      <c r="A38" s="147"/>
      <c r="B38" s="148"/>
      <c r="C38" s="148"/>
      <c r="D38" s="149"/>
      <c r="E38" s="147"/>
      <c r="F38" s="148"/>
      <c r="G38" s="148"/>
      <c r="H38" s="150"/>
      <c r="I38" s="151"/>
      <c r="J38" s="5"/>
      <c r="K38" s="5"/>
      <c r="L38" s="5"/>
    </row>
    <row r="39" spans="1:12" ht="12.75">
      <c r="A39" s="86"/>
      <c r="B39" s="25"/>
      <c r="C39" s="26"/>
      <c r="D39" s="27"/>
      <c r="E39" s="11"/>
      <c r="F39" s="26"/>
      <c r="G39" s="27"/>
      <c r="H39" s="11"/>
      <c r="I39" s="78"/>
      <c r="J39" s="5"/>
      <c r="K39" s="5"/>
      <c r="L39" s="5"/>
    </row>
    <row r="40" spans="1:12" ht="12.75">
      <c r="A40" s="147"/>
      <c r="B40" s="148"/>
      <c r="C40" s="148"/>
      <c r="D40" s="149"/>
      <c r="E40" s="147"/>
      <c r="F40" s="148"/>
      <c r="G40" s="148"/>
      <c r="H40" s="150"/>
      <c r="I40" s="151"/>
      <c r="J40" s="5"/>
      <c r="K40" s="5"/>
      <c r="L40" s="5"/>
    </row>
    <row r="41" spans="1:12" ht="12.75">
      <c r="A41" s="108"/>
      <c r="B41" s="28"/>
      <c r="C41" s="28"/>
      <c r="D41" s="28"/>
      <c r="E41" s="18"/>
      <c r="F41" s="109"/>
      <c r="G41" s="109"/>
      <c r="H41" s="110"/>
      <c r="I41" s="87"/>
      <c r="J41" s="5"/>
      <c r="K41" s="5"/>
      <c r="L41" s="5"/>
    </row>
    <row r="42" spans="1:12" ht="12.75">
      <c r="A42" s="86"/>
      <c r="B42" s="25"/>
      <c r="C42" s="26"/>
      <c r="D42" s="27"/>
      <c r="E42" s="11"/>
      <c r="F42" s="26"/>
      <c r="G42" s="27"/>
      <c r="H42" s="11"/>
      <c r="I42" s="78"/>
      <c r="J42" s="5"/>
      <c r="K42" s="5"/>
      <c r="L42" s="5"/>
    </row>
    <row r="43" spans="1:12" ht="12.75">
      <c r="A43" s="88"/>
      <c r="B43" s="29"/>
      <c r="C43" s="29"/>
      <c r="D43" s="15"/>
      <c r="E43" s="15"/>
      <c r="F43" s="29"/>
      <c r="G43" s="15"/>
      <c r="H43" s="15"/>
      <c r="I43" s="89"/>
      <c r="J43" s="5"/>
      <c r="K43" s="5"/>
      <c r="L43" s="5"/>
    </row>
    <row r="44" spans="1:12" ht="12.75">
      <c r="A44" s="152" t="s">
        <v>267</v>
      </c>
      <c r="B44" s="153"/>
      <c r="C44" s="157" t="s">
        <v>334</v>
      </c>
      <c r="D44" s="158"/>
      <c r="E44" s="158"/>
      <c r="F44" s="158"/>
      <c r="G44" s="158"/>
      <c r="H44" s="158"/>
      <c r="I44" s="159"/>
      <c r="J44" s="5"/>
      <c r="K44" s="5"/>
      <c r="L44" s="5"/>
    </row>
    <row r="45" spans="1:12" ht="12.75">
      <c r="A45" s="86"/>
      <c r="B45" s="25"/>
      <c r="C45" s="174"/>
      <c r="D45" s="175"/>
      <c r="E45" s="11"/>
      <c r="F45" s="174"/>
      <c r="G45" s="176"/>
      <c r="H45" s="30"/>
      <c r="I45" s="90"/>
      <c r="J45" s="5"/>
      <c r="K45" s="5"/>
      <c r="L45" s="5"/>
    </row>
    <row r="46" spans="1:12" ht="12.75">
      <c r="A46" s="152" t="s">
        <v>268</v>
      </c>
      <c r="B46" s="153"/>
      <c r="C46" s="157" t="s">
        <v>338</v>
      </c>
      <c r="D46" s="158"/>
      <c r="E46" s="158"/>
      <c r="F46" s="158"/>
      <c r="G46" s="158"/>
      <c r="H46" s="158"/>
      <c r="I46" s="159"/>
      <c r="J46" s="5"/>
      <c r="K46" s="5"/>
      <c r="L46" s="5"/>
    </row>
    <row r="47" spans="1:12" ht="12.75">
      <c r="A47" s="77"/>
      <c r="B47" s="17"/>
      <c r="C47" s="16" t="s">
        <v>269</v>
      </c>
      <c r="D47" s="11"/>
      <c r="E47" s="11"/>
      <c r="F47" s="11"/>
      <c r="G47" s="11"/>
      <c r="H47" s="11"/>
      <c r="I47" s="78"/>
      <c r="J47" s="5"/>
      <c r="K47" s="5"/>
      <c r="L47" s="5"/>
    </row>
    <row r="48" spans="1:12" ht="12.75">
      <c r="A48" s="152" t="s">
        <v>270</v>
      </c>
      <c r="B48" s="153"/>
      <c r="C48" s="154" t="s">
        <v>333</v>
      </c>
      <c r="D48" s="155"/>
      <c r="E48" s="156"/>
      <c r="F48" s="11"/>
      <c r="G48" s="46" t="s">
        <v>271</v>
      </c>
      <c r="H48" s="154" t="s">
        <v>337</v>
      </c>
      <c r="I48" s="156"/>
      <c r="J48" s="5"/>
      <c r="K48" s="5"/>
      <c r="L48" s="5"/>
    </row>
    <row r="49" spans="1:12" ht="12.75">
      <c r="A49" s="77"/>
      <c r="B49" s="17"/>
      <c r="C49" s="16"/>
      <c r="D49" s="11"/>
      <c r="E49" s="11"/>
      <c r="F49" s="11"/>
      <c r="G49" s="11"/>
      <c r="H49" s="11"/>
      <c r="I49" s="78"/>
      <c r="J49" s="5"/>
      <c r="K49" s="5"/>
      <c r="L49" s="5"/>
    </row>
    <row r="50" spans="1:12" ht="12.75">
      <c r="A50" s="152" t="s">
        <v>257</v>
      </c>
      <c r="B50" s="153"/>
      <c r="C50" s="162" t="s">
        <v>335</v>
      </c>
      <c r="D50" s="155"/>
      <c r="E50" s="155"/>
      <c r="F50" s="155"/>
      <c r="G50" s="155"/>
      <c r="H50" s="155"/>
      <c r="I50" s="156"/>
      <c r="J50" s="5"/>
      <c r="K50" s="5"/>
      <c r="L50" s="5"/>
    </row>
    <row r="51" spans="1:12" ht="12.75">
      <c r="A51" s="77"/>
      <c r="B51" s="17"/>
      <c r="C51" s="11"/>
      <c r="D51" s="11"/>
      <c r="E51" s="11"/>
      <c r="F51" s="11"/>
      <c r="G51" s="11"/>
      <c r="H51" s="11"/>
      <c r="I51" s="78"/>
      <c r="J51" s="5"/>
      <c r="K51" s="5"/>
      <c r="L51" s="5"/>
    </row>
    <row r="52" spans="1:12" ht="12.75">
      <c r="A52" s="163" t="s">
        <v>272</v>
      </c>
      <c r="B52" s="164"/>
      <c r="C52" s="154" t="s">
        <v>336</v>
      </c>
      <c r="D52" s="155"/>
      <c r="E52" s="155"/>
      <c r="F52" s="155"/>
      <c r="G52" s="155"/>
      <c r="H52" s="155"/>
      <c r="I52" s="165"/>
      <c r="J52" s="5"/>
      <c r="K52" s="5"/>
      <c r="L52" s="5"/>
    </row>
    <row r="53" spans="1:12" ht="12.75">
      <c r="A53" s="91"/>
      <c r="B53" s="15"/>
      <c r="C53" s="173" t="s">
        <v>273</v>
      </c>
      <c r="D53" s="173"/>
      <c r="E53" s="173"/>
      <c r="F53" s="173"/>
      <c r="G53" s="173"/>
      <c r="H53" s="173"/>
      <c r="I53" s="92"/>
      <c r="J53" s="5"/>
      <c r="K53" s="5"/>
      <c r="L53" s="5"/>
    </row>
    <row r="54" spans="1:12" ht="12.75">
      <c r="A54" s="91"/>
      <c r="B54" s="15"/>
      <c r="C54" s="31"/>
      <c r="D54" s="31"/>
      <c r="E54" s="31"/>
      <c r="F54" s="31"/>
      <c r="G54" s="31"/>
      <c r="H54" s="31"/>
      <c r="I54" s="92"/>
      <c r="J54" s="5"/>
      <c r="K54" s="5"/>
      <c r="L54" s="5"/>
    </row>
    <row r="55" spans="1:12" ht="12.75">
      <c r="A55" s="91"/>
      <c r="B55" s="166" t="s">
        <v>274</v>
      </c>
      <c r="C55" s="167"/>
      <c r="D55" s="167"/>
      <c r="E55" s="167"/>
      <c r="F55" s="44"/>
      <c r="G55" s="44"/>
      <c r="H55" s="44"/>
      <c r="I55" s="93"/>
      <c r="J55" s="5"/>
      <c r="K55" s="5"/>
      <c r="L55" s="5"/>
    </row>
    <row r="56" spans="1:12" ht="12.75">
      <c r="A56" s="91"/>
      <c r="B56" s="168" t="s">
        <v>306</v>
      </c>
      <c r="C56" s="169"/>
      <c r="D56" s="169"/>
      <c r="E56" s="169"/>
      <c r="F56" s="169"/>
      <c r="G56" s="169"/>
      <c r="H56" s="169"/>
      <c r="I56" s="170"/>
      <c r="J56" s="5"/>
      <c r="K56" s="5"/>
      <c r="L56" s="5"/>
    </row>
    <row r="57" spans="1:12" ht="12.75">
      <c r="A57" s="91"/>
      <c r="B57" s="168" t="s">
        <v>307</v>
      </c>
      <c r="C57" s="169"/>
      <c r="D57" s="169"/>
      <c r="E57" s="169"/>
      <c r="F57" s="169"/>
      <c r="G57" s="169"/>
      <c r="H57" s="169"/>
      <c r="I57" s="93"/>
      <c r="J57" s="5"/>
      <c r="K57" s="5"/>
      <c r="L57" s="5"/>
    </row>
    <row r="58" spans="1:12" ht="12.75">
      <c r="A58" s="91"/>
      <c r="B58" s="168" t="s">
        <v>308</v>
      </c>
      <c r="C58" s="169"/>
      <c r="D58" s="169"/>
      <c r="E58" s="169"/>
      <c r="F58" s="169"/>
      <c r="G58" s="169"/>
      <c r="H58" s="169"/>
      <c r="I58" s="170"/>
      <c r="J58" s="5"/>
      <c r="K58" s="5"/>
      <c r="L58" s="5"/>
    </row>
    <row r="59" spans="1:12" ht="12.75">
      <c r="A59" s="91"/>
      <c r="B59" s="168" t="s">
        <v>309</v>
      </c>
      <c r="C59" s="169"/>
      <c r="D59" s="169"/>
      <c r="E59" s="169"/>
      <c r="F59" s="169"/>
      <c r="G59" s="169"/>
      <c r="H59" s="169"/>
      <c r="I59" s="170"/>
      <c r="J59" s="5"/>
      <c r="K59" s="5"/>
      <c r="L59" s="5"/>
    </row>
    <row r="60" spans="1:12" ht="12.75">
      <c r="A60" s="91"/>
      <c r="B60" s="94"/>
      <c r="C60" s="95"/>
      <c r="D60" s="95"/>
      <c r="E60" s="95"/>
      <c r="F60" s="95"/>
      <c r="G60" s="95"/>
      <c r="H60" s="95"/>
      <c r="I60" s="96"/>
      <c r="J60" s="5"/>
      <c r="K60" s="5"/>
      <c r="L60" s="5"/>
    </row>
    <row r="61" spans="1:12" ht="13.5" thickBot="1">
      <c r="A61" s="97" t="s">
        <v>275</v>
      </c>
      <c r="B61" s="11"/>
      <c r="C61" s="11"/>
      <c r="D61" s="11"/>
      <c r="E61" s="11"/>
      <c r="F61" s="11"/>
      <c r="G61" s="32"/>
      <c r="H61" s="33"/>
      <c r="I61" s="98"/>
      <c r="J61" s="5"/>
      <c r="K61" s="5"/>
      <c r="L61" s="5"/>
    </row>
    <row r="62" spans="1:12" ht="12.75">
      <c r="A62" s="73"/>
      <c r="B62" s="11"/>
      <c r="C62" s="11"/>
      <c r="D62" s="11"/>
      <c r="E62" s="15" t="s">
        <v>276</v>
      </c>
      <c r="F62" s="28"/>
      <c r="G62" s="144" t="s">
        <v>277</v>
      </c>
      <c r="H62" s="145"/>
      <c r="I62" s="146"/>
      <c r="J62" s="5"/>
      <c r="K62" s="5"/>
      <c r="L62" s="5"/>
    </row>
    <row r="63" spans="1:12" ht="12.75">
      <c r="A63" s="99"/>
      <c r="B63" s="100"/>
      <c r="C63" s="101"/>
      <c r="D63" s="101"/>
      <c r="E63" s="101"/>
      <c r="F63" s="101"/>
      <c r="G63" s="160"/>
      <c r="H63" s="161"/>
      <c r="I63" s="102"/>
      <c r="J63" s="5"/>
      <c r="K63" s="5"/>
      <c r="L63" s="5"/>
    </row>
  </sheetData>
  <sheetProtection/>
  <protectedRanges>
    <protectedRange sqref="E2 H2 C8:D8 C10:D10 C12:I12 C14:D14 F14:I14 C16:I16 A34:D34 C20:I20 C24:G24 C22:F22 C26 I26 I24 A30:I30 A32:I32" name="Range1"/>
    <protectedRange sqref="C6:D6" name="Range1_1_1"/>
    <protectedRange sqref="C18:I18" name="Range1_1"/>
  </protectedRanges>
  <mergeCells count="72">
    <mergeCell ref="A8:B8"/>
    <mergeCell ref="C8:D8"/>
    <mergeCell ref="A2:D2"/>
    <mergeCell ref="A4:I4"/>
    <mergeCell ref="A6:B6"/>
    <mergeCell ref="C6:D6"/>
    <mergeCell ref="A16:B16"/>
    <mergeCell ref="C16:I16"/>
    <mergeCell ref="A12:B12"/>
    <mergeCell ref="A10:B11"/>
    <mergeCell ref="C10:D10"/>
    <mergeCell ref="C12:I12"/>
    <mergeCell ref="A14:B14"/>
    <mergeCell ref="C14:D14"/>
    <mergeCell ref="F14:I14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2:D32"/>
    <mergeCell ref="E32:G32"/>
    <mergeCell ref="H32:I32"/>
    <mergeCell ref="H34:I34"/>
    <mergeCell ref="A26:B26"/>
    <mergeCell ref="G26:H26"/>
    <mergeCell ref="A28:D28"/>
    <mergeCell ref="E28:G28"/>
    <mergeCell ref="H28:I28"/>
    <mergeCell ref="A36:D36"/>
    <mergeCell ref="E36:G36"/>
    <mergeCell ref="H36:I36"/>
    <mergeCell ref="C37:D37"/>
    <mergeCell ref="F37:G37"/>
    <mergeCell ref="A30:D30"/>
    <mergeCell ref="E30:G30"/>
    <mergeCell ref="E34:G34"/>
    <mergeCell ref="H30:I30"/>
    <mergeCell ref="D31:G31"/>
    <mergeCell ref="A1:C1"/>
    <mergeCell ref="C53:H53"/>
    <mergeCell ref="A46:B46"/>
    <mergeCell ref="A44:B44"/>
    <mergeCell ref="C45:D45"/>
    <mergeCell ref="F45:G45"/>
    <mergeCell ref="C46:I46"/>
    <mergeCell ref="E40:G40"/>
    <mergeCell ref="H40:I40"/>
    <mergeCell ref="A34:D3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38:D38"/>
    <mergeCell ref="E38:G38"/>
    <mergeCell ref="H38:I38"/>
    <mergeCell ref="A40:D40"/>
    <mergeCell ref="A48:B48"/>
    <mergeCell ref="C48:E48"/>
    <mergeCell ref="H48:I48"/>
    <mergeCell ref="C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20" r:id="rId1" display="www.ina.hr"/>
    <hyperlink ref="C50" r:id="rId2" display="ratko.markovic@trs.ina.hr"/>
    <hyperlink ref="C18" r:id="rId3" display="investitoru@ina.hr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97">
      <selection activeCell="A48" sqref="A48:I48"/>
    </sheetView>
  </sheetViews>
  <sheetFormatPr defaultColWidth="9.140625" defaultRowHeight="12.75"/>
  <cols>
    <col min="1" max="9" width="9.140625" style="47" customWidth="1"/>
    <col min="10" max="10" width="12.421875" style="47" customWidth="1"/>
    <col min="11" max="11" width="13.28125" style="47" customWidth="1"/>
    <col min="12" max="16384" width="9.140625" style="47" customWidth="1"/>
  </cols>
  <sheetData>
    <row r="1" spans="1:11" ht="12.75" customHeight="1">
      <c r="A1" s="245" t="s">
        <v>153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340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 t="s">
        <v>344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>
      <c r="A4" s="250" t="s">
        <v>59</v>
      </c>
      <c r="B4" s="251"/>
      <c r="C4" s="251"/>
      <c r="D4" s="251"/>
      <c r="E4" s="251"/>
      <c r="F4" s="251"/>
      <c r="G4" s="251"/>
      <c r="H4" s="252"/>
      <c r="I4" s="128" t="s">
        <v>278</v>
      </c>
      <c r="J4" s="129" t="s">
        <v>319</v>
      </c>
      <c r="K4" s="130" t="s">
        <v>320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132">
        <v>2</v>
      </c>
      <c r="J5" s="131">
        <v>3</v>
      </c>
      <c r="K5" s="131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40"/>
      <c r="I7" s="133">
        <v>1</v>
      </c>
      <c r="J7" s="134"/>
      <c r="K7" s="134"/>
    </row>
    <row r="8" spans="1:11" ht="12.75">
      <c r="A8" s="229" t="s">
        <v>13</v>
      </c>
      <c r="B8" s="230"/>
      <c r="C8" s="230"/>
      <c r="D8" s="230"/>
      <c r="E8" s="230"/>
      <c r="F8" s="230"/>
      <c r="G8" s="230"/>
      <c r="H8" s="231"/>
      <c r="I8" s="1">
        <v>2</v>
      </c>
      <c r="J8" s="48">
        <f>J9+J16+J26+J35+J39</f>
        <v>22421000000</v>
      </c>
      <c r="K8" s="48">
        <f>K9+K16+K26+K35+K39</f>
        <v>22353000000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48">
        <f>SUM(J10:J15)</f>
        <v>888000000</v>
      </c>
      <c r="K9" s="48">
        <f>SUM(K10:K15)</f>
        <v>699000000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4"/>
      <c r="K10" s="4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4">
        <v>76000000</v>
      </c>
      <c r="K11" s="4">
        <v>62000000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4"/>
      <c r="K12" s="4"/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4">
        <v>12000000</v>
      </c>
      <c r="K13" s="4">
        <v>38000000</v>
      </c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4">
        <v>800000000</v>
      </c>
      <c r="K14" s="4">
        <v>599000000</v>
      </c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4"/>
      <c r="K15" s="4"/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48">
        <f>SUM(J17:J25)</f>
        <v>18576000000</v>
      </c>
      <c r="K16" s="48">
        <f>SUM(K17:K25)</f>
        <v>18509000000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4">
        <v>987000000</v>
      </c>
      <c r="K17" s="4">
        <v>1000000000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4">
        <v>8203000000</v>
      </c>
      <c r="K18" s="4">
        <v>8338000000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4">
        <v>6181000000</v>
      </c>
      <c r="K19" s="4">
        <v>6509000000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4">
        <v>352000000</v>
      </c>
      <c r="K20" s="4">
        <v>347000000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4"/>
      <c r="K21" s="4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4">
        <v>21000000</v>
      </c>
      <c r="K22" s="4">
        <v>21000000</v>
      </c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4">
        <v>2823000000</v>
      </c>
      <c r="K23" s="4">
        <v>2285000000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4">
        <v>3000000</v>
      </c>
      <c r="K24" s="4">
        <v>3000000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4">
        <v>6000000</v>
      </c>
      <c r="K25" s="4">
        <v>6000000</v>
      </c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48">
        <f>SUM(J27:J34)</f>
        <v>2191000000</v>
      </c>
      <c r="K26" s="48">
        <f>SUM(K27:K34)</f>
        <v>2091000000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4">
        <v>1033000000</v>
      </c>
      <c r="K27" s="4">
        <v>937000000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4">
        <v>444000000</v>
      </c>
      <c r="K28" s="4">
        <v>606000000</v>
      </c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4">
        <v>40000000</v>
      </c>
      <c r="K29" s="4">
        <v>40000000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4"/>
      <c r="K30" s="4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4"/>
      <c r="K31" s="4"/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4">
        <v>349000000</v>
      </c>
      <c r="K32" s="4">
        <v>174000000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4">
        <v>325000000</v>
      </c>
      <c r="K33" s="4">
        <v>334000000</v>
      </c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4"/>
      <c r="K34" s="4"/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48">
        <f>SUM(J36:J38)</f>
        <v>174000000</v>
      </c>
      <c r="K35" s="48">
        <f>SUM(K36:K38)</f>
        <v>168000000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4">
        <v>48000000</v>
      </c>
      <c r="K36" s="4">
        <v>48000000</v>
      </c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4">
        <v>126000000</v>
      </c>
      <c r="K37" s="4">
        <v>120000000</v>
      </c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4"/>
      <c r="K38" s="4"/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4">
        <v>592000000</v>
      </c>
      <c r="K39" s="4">
        <v>886000000</v>
      </c>
    </row>
    <row r="40" spans="1:11" ht="12.75">
      <c r="A40" s="229" t="s">
        <v>240</v>
      </c>
      <c r="B40" s="230"/>
      <c r="C40" s="230"/>
      <c r="D40" s="230"/>
      <c r="E40" s="230"/>
      <c r="F40" s="230"/>
      <c r="G40" s="230"/>
      <c r="H40" s="231"/>
      <c r="I40" s="1">
        <v>34</v>
      </c>
      <c r="J40" s="48">
        <f>J41+J49+J56+J64</f>
        <v>7320000000</v>
      </c>
      <c r="K40" s="48">
        <f>K41+K49+K56+K64</f>
        <v>7763000000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48">
        <f>SUM(J42:J48)</f>
        <v>3030000000</v>
      </c>
      <c r="K41" s="48">
        <f>SUM(K42:K48)</f>
        <v>3291000000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4">
        <v>1026000000</v>
      </c>
      <c r="K42" s="4">
        <v>1074000000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4">
        <v>1150000000</v>
      </c>
      <c r="K43" s="4">
        <v>1086000000</v>
      </c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4">
        <v>695000000</v>
      </c>
      <c r="K44" s="4">
        <v>1077000000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4">
        <v>159000000</v>
      </c>
      <c r="K45" s="4">
        <v>54000000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4"/>
      <c r="K46" s="4"/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4"/>
      <c r="K47" s="4"/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4"/>
      <c r="K48" s="4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48">
        <f>SUM(J50:J55)</f>
        <v>3748000000</v>
      </c>
      <c r="K49" s="48">
        <f>SUM(K50:K55)</f>
        <v>3956000000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4">
        <v>1588000000</v>
      </c>
      <c r="K50" s="4">
        <v>1666000000</v>
      </c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4">
        <v>1781000000</v>
      </c>
      <c r="K51" s="4">
        <v>1700000000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4"/>
      <c r="K52" s="4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4">
        <v>3000000</v>
      </c>
      <c r="K53" s="4">
        <v>5000000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4">
        <v>234000000</v>
      </c>
      <c r="K54" s="4">
        <v>445000000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4">
        <v>142000000</v>
      </c>
      <c r="K55" s="4">
        <v>140000000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48">
        <f>SUM(J57:J63)</f>
        <v>313000000</v>
      </c>
      <c r="K56" s="48">
        <f>SUM(K57:K63)</f>
        <v>98000000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4"/>
      <c r="K57" s="4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4">
        <v>239000000</v>
      </c>
      <c r="K58" s="4">
        <v>76000000</v>
      </c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4"/>
      <c r="K59" s="4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4"/>
      <c r="K60" s="4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4">
        <v>4000000</v>
      </c>
      <c r="K61" s="4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4">
        <v>21000000</v>
      </c>
      <c r="K62" s="4">
        <v>22000000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4">
        <v>49000000</v>
      </c>
      <c r="K63" s="4"/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4">
        <v>229000000</v>
      </c>
      <c r="K64" s="4">
        <v>418000000</v>
      </c>
    </row>
    <row r="65" spans="1:11" ht="12.75">
      <c r="A65" s="229" t="s">
        <v>56</v>
      </c>
      <c r="B65" s="230"/>
      <c r="C65" s="230"/>
      <c r="D65" s="230"/>
      <c r="E65" s="230"/>
      <c r="F65" s="230"/>
      <c r="G65" s="230"/>
      <c r="H65" s="231"/>
      <c r="I65" s="1">
        <v>59</v>
      </c>
      <c r="J65" s="4">
        <v>54000000</v>
      </c>
      <c r="K65" s="4">
        <v>173000000</v>
      </c>
    </row>
    <row r="66" spans="1:11" ht="12.75">
      <c r="A66" s="229" t="s">
        <v>241</v>
      </c>
      <c r="B66" s="230"/>
      <c r="C66" s="230"/>
      <c r="D66" s="230"/>
      <c r="E66" s="230"/>
      <c r="F66" s="230"/>
      <c r="G66" s="230"/>
      <c r="H66" s="231"/>
      <c r="I66" s="1">
        <v>60</v>
      </c>
      <c r="J66" s="48">
        <f>J7+J8+J40+J65</f>
        <v>29795000000</v>
      </c>
      <c r="K66" s="48">
        <f>K7+K8+K40+K65</f>
        <v>30289000000</v>
      </c>
    </row>
    <row r="67" spans="1:11" ht="12.75">
      <c r="A67" s="235" t="s">
        <v>91</v>
      </c>
      <c r="B67" s="236"/>
      <c r="C67" s="236"/>
      <c r="D67" s="236"/>
      <c r="E67" s="236"/>
      <c r="F67" s="236"/>
      <c r="G67" s="236"/>
      <c r="H67" s="237"/>
      <c r="I67" s="2">
        <v>61</v>
      </c>
      <c r="J67" s="135"/>
      <c r="K67" s="135"/>
    </row>
    <row r="68" spans="1:11" ht="12.75">
      <c r="A68" s="213" t="s">
        <v>58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 ht="12.75">
      <c r="A69" s="217" t="s">
        <v>191</v>
      </c>
      <c r="B69" s="218"/>
      <c r="C69" s="218"/>
      <c r="D69" s="218"/>
      <c r="E69" s="218"/>
      <c r="F69" s="218"/>
      <c r="G69" s="218"/>
      <c r="H69" s="240"/>
      <c r="I69" s="133">
        <v>62</v>
      </c>
      <c r="J69" s="136">
        <f>J70+J71+J72+J78+J79+J82+J85</f>
        <v>14282000000</v>
      </c>
      <c r="K69" s="136">
        <f>K70+K71+K72+K78+K79+K82+K85</f>
        <v>14858000000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4">
        <v>9000000000</v>
      </c>
      <c r="K70" s="4">
        <v>9000000000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4"/>
      <c r="K71" s="4"/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48">
        <f>J73+J74-J75+J76+J77</f>
        <v>2239000000</v>
      </c>
      <c r="K72" s="48">
        <f>K73+K74-K75+K76+K77</f>
        <v>2440000000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4"/>
      <c r="K73" s="4"/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4"/>
      <c r="K74" s="4"/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4"/>
      <c r="K75" s="4"/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4">
        <v>287000000</v>
      </c>
      <c r="K76" s="4">
        <v>488000000</v>
      </c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4">
        <v>1952000000</v>
      </c>
      <c r="K77" s="4">
        <v>1952000000</v>
      </c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4"/>
      <c r="K78" s="4">
        <v>8000000</v>
      </c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48">
        <f>J80-J81</f>
        <v>1076000000</v>
      </c>
      <c r="K79" s="48">
        <f>K80-K81</f>
        <v>3043000000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4">
        <v>1076000000</v>
      </c>
      <c r="K80" s="4">
        <v>3043000000</v>
      </c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4"/>
      <c r="K81" s="4"/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48">
        <f>J83-J84</f>
        <v>1967000000</v>
      </c>
      <c r="K82" s="48">
        <f>K83-K84</f>
        <v>367000000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4">
        <v>1967000000</v>
      </c>
      <c r="K83" s="4">
        <v>367000000</v>
      </c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4"/>
      <c r="K84" s="4"/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4"/>
      <c r="K85" s="4"/>
    </row>
    <row r="86" spans="1:11" ht="12.75">
      <c r="A86" s="229" t="s">
        <v>19</v>
      </c>
      <c r="B86" s="230"/>
      <c r="C86" s="230"/>
      <c r="D86" s="230"/>
      <c r="E86" s="230"/>
      <c r="F86" s="230"/>
      <c r="G86" s="230"/>
      <c r="H86" s="231"/>
      <c r="I86" s="1">
        <v>79</v>
      </c>
      <c r="J86" s="48">
        <f>SUM(J87:J89)</f>
        <v>2899000000</v>
      </c>
      <c r="K86" s="48">
        <f>SUM(K87:K89)</f>
        <v>3693000000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4">
        <v>66000000</v>
      </c>
      <c r="K87" s="4">
        <v>67000000</v>
      </c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4"/>
      <c r="K88" s="4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4">
        <v>2833000000</v>
      </c>
      <c r="K89" s="4">
        <v>3626000000</v>
      </c>
    </row>
    <row r="90" spans="1:11" ht="12.75">
      <c r="A90" s="229" t="s">
        <v>20</v>
      </c>
      <c r="B90" s="230"/>
      <c r="C90" s="230"/>
      <c r="D90" s="230"/>
      <c r="E90" s="230"/>
      <c r="F90" s="230"/>
      <c r="G90" s="230"/>
      <c r="H90" s="231"/>
      <c r="I90" s="1">
        <v>83</v>
      </c>
      <c r="J90" s="48">
        <f>SUM(J91:J99)</f>
        <v>5662000000</v>
      </c>
      <c r="K90" s="48">
        <f>SUM(K91:K99)</f>
        <v>1313000000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4"/>
      <c r="K91" s="4"/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4"/>
      <c r="K92" s="4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4">
        <v>5556000000</v>
      </c>
      <c r="K93" s="4">
        <v>1211000000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4"/>
      <c r="K94" s="4"/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4"/>
      <c r="K95" s="4"/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4"/>
      <c r="K96" s="4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4"/>
      <c r="K97" s="4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4">
        <v>106000000</v>
      </c>
      <c r="K98" s="4">
        <v>102000000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4"/>
      <c r="K99" s="4"/>
    </row>
    <row r="100" spans="1:11" ht="12.75">
      <c r="A100" s="229" t="s">
        <v>21</v>
      </c>
      <c r="B100" s="230"/>
      <c r="C100" s="230"/>
      <c r="D100" s="230"/>
      <c r="E100" s="230"/>
      <c r="F100" s="230"/>
      <c r="G100" s="230"/>
      <c r="H100" s="231"/>
      <c r="I100" s="1">
        <v>93</v>
      </c>
      <c r="J100" s="48">
        <f>SUM(J101:J112)</f>
        <v>6904000000</v>
      </c>
      <c r="K100" s="48">
        <f>SUM(K101:K112)</f>
        <v>10324000000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4">
        <v>646000000</v>
      </c>
      <c r="K101" s="4">
        <v>530000000</v>
      </c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4"/>
      <c r="K102" s="4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4">
        <v>3601000000</v>
      </c>
      <c r="K103" s="4">
        <v>6502000000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4">
        <v>24000000</v>
      </c>
      <c r="K104" s="4">
        <v>31000000</v>
      </c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4">
        <v>1111000000</v>
      </c>
      <c r="K105" s="4">
        <v>2091000000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4"/>
      <c r="K106" s="4"/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4"/>
      <c r="K107" s="4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4">
        <v>72000000</v>
      </c>
      <c r="K108" s="4">
        <v>83000000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4">
        <v>1349000000</v>
      </c>
      <c r="K109" s="4">
        <v>1041000000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4"/>
      <c r="K110" s="4"/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4"/>
      <c r="K111" s="4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4">
        <v>101000000</v>
      </c>
      <c r="K112" s="4">
        <v>46000000</v>
      </c>
    </row>
    <row r="113" spans="1:11" ht="12.75">
      <c r="A113" s="229" t="s">
        <v>1</v>
      </c>
      <c r="B113" s="230"/>
      <c r="C113" s="230"/>
      <c r="D113" s="230"/>
      <c r="E113" s="230"/>
      <c r="F113" s="230"/>
      <c r="G113" s="230"/>
      <c r="H113" s="231"/>
      <c r="I113" s="1">
        <v>106</v>
      </c>
      <c r="J113" s="4">
        <v>48000000</v>
      </c>
      <c r="K113" s="4">
        <v>101000000</v>
      </c>
    </row>
    <row r="114" spans="1:11" ht="12.75">
      <c r="A114" s="229" t="s">
        <v>25</v>
      </c>
      <c r="B114" s="230"/>
      <c r="C114" s="230"/>
      <c r="D114" s="230"/>
      <c r="E114" s="230"/>
      <c r="F114" s="230"/>
      <c r="G114" s="230"/>
      <c r="H114" s="231"/>
      <c r="I114" s="1">
        <v>107</v>
      </c>
      <c r="J114" s="48">
        <f>J69+J86+J90+J100+J113</f>
        <v>29795000000</v>
      </c>
      <c r="K114" s="48">
        <f>K69+K86+K90+K100+K113</f>
        <v>30289000000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137">
        <v>108</v>
      </c>
      <c r="J115" s="135"/>
      <c r="K115" s="135"/>
    </row>
    <row r="116" spans="1:11" ht="12.75">
      <c r="A116" s="213" t="s">
        <v>310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4"/>
      <c r="K118" s="4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2">
        <v>110</v>
      </c>
      <c r="J119" s="135"/>
      <c r="K119" s="135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37:H37"/>
    <mergeCell ref="A38:H38"/>
    <mergeCell ref="A25:H25"/>
    <mergeCell ref="A26:H26"/>
    <mergeCell ref="A27:H27"/>
    <mergeCell ref="A28:H28"/>
    <mergeCell ref="A31:H31"/>
    <mergeCell ref="A32:H32"/>
    <mergeCell ref="A33:H33"/>
    <mergeCell ref="A34:H34"/>
    <mergeCell ref="A51:H51"/>
    <mergeCell ref="A52:H52"/>
    <mergeCell ref="A35:H35"/>
    <mergeCell ref="A36:H36"/>
    <mergeCell ref="A53:H53"/>
    <mergeCell ref="A54:H54"/>
    <mergeCell ref="A43:H43"/>
    <mergeCell ref="A44:H44"/>
    <mergeCell ref="A45:H45"/>
    <mergeCell ref="A46:H46"/>
    <mergeCell ref="A39:H39"/>
    <mergeCell ref="A40:H40"/>
    <mergeCell ref="A41:H41"/>
    <mergeCell ref="A42:H42"/>
    <mergeCell ref="A49:H49"/>
    <mergeCell ref="A50:H50"/>
    <mergeCell ref="A47:H47"/>
    <mergeCell ref="A48:H48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91:H91"/>
    <mergeCell ref="A92:H92"/>
    <mergeCell ref="A73:H73"/>
    <mergeCell ref="A74:H74"/>
    <mergeCell ref="A75:H75"/>
    <mergeCell ref="A76:H76"/>
    <mergeCell ref="A79:H79"/>
    <mergeCell ref="A80:H80"/>
    <mergeCell ref="A81:H81"/>
    <mergeCell ref="A82:H82"/>
    <mergeCell ref="A83:H83"/>
    <mergeCell ref="A84:H84"/>
    <mergeCell ref="A85:H85"/>
    <mergeCell ref="A86:H86"/>
    <mergeCell ref="A93:H93"/>
    <mergeCell ref="A94:H94"/>
    <mergeCell ref="A87:H87"/>
    <mergeCell ref="A88:H88"/>
    <mergeCell ref="A89:H89"/>
    <mergeCell ref="A90:H90"/>
    <mergeCell ref="A95:H95"/>
    <mergeCell ref="A96:H96"/>
    <mergeCell ref="A112:H112"/>
    <mergeCell ref="A111:H111"/>
    <mergeCell ref="A97:H97"/>
    <mergeCell ref="A98:H98"/>
    <mergeCell ref="A99:H99"/>
    <mergeCell ref="A100:H100"/>
    <mergeCell ref="A107:H107"/>
    <mergeCell ref="A101:H101"/>
    <mergeCell ref="A102:H102"/>
    <mergeCell ref="A110:H110"/>
    <mergeCell ref="A113:H113"/>
    <mergeCell ref="A114:H114"/>
    <mergeCell ref="A108:H108"/>
    <mergeCell ref="A109:H109"/>
    <mergeCell ref="A103:H103"/>
    <mergeCell ref="A104:H104"/>
    <mergeCell ref="A105:H105"/>
    <mergeCell ref="A106:H106"/>
    <mergeCell ref="A121:K121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65536"/>
  </dataValidations>
  <printOptions/>
  <pageMargins left="0.3937007874015748" right="0" top="0.9448818897637796" bottom="0.5905511811023623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8"/>
  <sheetViews>
    <sheetView view="pageBreakPreview" zoomScale="60" zoomScalePageLayoutView="0" workbookViewId="0" topLeftCell="A1">
      <selection activeCell="P28" sqref="P28"/>
    </sheetView>
  </sheetViews>
  <sheetFormatPr defaultColWidth="9.140625" defaultRowHeight="12.75"/>
  <cols>
    <col min="1" max="9" width="9.140625" style="118" customWidth="1"/>
    <col min="10" max="10" width="12.140625" style="118" customWidth="1"/>
    <col min="11" max="11" width="11.140625" style="118" customWidth="1"/>
    <col min="12" max="12" width="11.7109375" style="118" customWidth="1"/>
    <col min="13" max="13" width="14.00390625" style="118" customWidth="1"/>
    <col min="14" max="14" width="9.140625" style="47" customWidth="1"/>
    <col min="15" max="15" width="10.140625" style="47" bestFit="1" customWidth="1"/>
    <col min="16" max="16384" width="9.140625" style="47" customWidth="1"/>
  </cols>
  <sheetData>
    <row r="1" spans="1:13" ht="12.75" customHeight="1">
      <c r="A1" s="245" t="s">
        <v>154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76" t="s">
        <v>323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2.75" customHeight="1">
      <c r="A3" s="258" t="s">
        <v>345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7" t="s">
        <v>59</v>
      </c>
      <c r="B4" s="257"/>
      <c r="C4" s="257"/>
      <c r="D4" s="257"/>
      <c r="E4" s="257"/>
      <c r="F4" s="257"/>
      <c r="G4" s="257"/>
      <c r="H4" s="257"/>
      <c r="I4" s="119" t="s">
        <v>279</v>
      </c>
      <c r="J4" s="256" t="s">
        <v>319</v>
      </c>
      <c r="K4" s="256"/>
      <c r="L4" s="256" t="s">
        <v>320</v>
      </c>
      <c r="M4" s="256"/>
    </row>
    <row r="5" spans="1:13" ht="12.75">
      <c r="A5" s="257"/>
      <c r="B5" s="257"/>
      <c r="C5" s="257"/>
      <c r="D5" s="257"/>
      <c r="E5" s="257"/>
      <c r="F5" s="257"/>
      <c r="G5" s="257"/>
      <c r="H5" s="257"/>
      <c r="I5" s="119"/>
      <c r="J5" s="126" t="s">
        <v>314</v>
      </c>
      <c r="K5" s="126" t="s">
        <v>315</v>
      </c>
      <c r="L5" s="126" t="s">
        <v>314</v>
      </c>
      <c r="M5" s="126" t="s">
        <v>315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120">
        <v>2</v>
      </c>
      <c r="J6" s="126">
        <v>3</v>
      </c>
      <c r="K6" s="126">
        <v>4</v>
      </c>
      <c r="L6" s="126">
        <v>5</v>
      </c>
      <c r="M6" s="126">
        <v>6</v>
      </c>
    </row>
    <row r="7" spans="1:13" ht="12.75">
      <c r="A7" s="259" t="s">
        <v>26</v>
      </c>
      <c r="B7" s="260"/>
      <c r="C7" s="260"/>
      <c r="D7" s="260"/>
      <c r="E7" s="260"/>
      <c r="F7" s="260"/>
      <c r="G7" s="260"/>
      <c r="H7" s="261"/>
      <c r="I7" s="121">
        <v>111</v>
      </c>
      <c r="J7" s="111">
        <f>SUM(J8:J9)</f>
        <v>13491000000</v>
      </c>
      <c r="K7" s="111">
        <f>SUM(K8:K9)</f>
        <v>7502000000</v>
      </c>
      <c r="L7" s="111">
        <f>SUM(L8:L9)</f>
        <v>12942000000</v>
      </c>
      <c r="M7" s="111">
        <f>SUM(M8:M9)</f>
        <v>6938000000</v>
      </c>
    </row>
    <row r="8" spans="1:13" ht="12.75">
      <c r="A8" s="253" t="s">
        <v>152</v>
      </c>
      <c r="B8" s="254"/>
      <c r="C8" s="254"/>
      <c r="D8" s="254"/>
      <c r="E8" s="254"/>
      <c r="F8" s="254"/>
      <c r="G8" s="254"/>
      <c r="H8" s="255"/>
      <c r="I8" s="122">
        <v>112</v>
      </c>
      <c r="J8" s="113">
        <v>13109000000</v>
      </c>
      <c r="K8" s="113">
        <v>7375000000</v>
      </c>
      <c r="L8" s="113">
        <v>12767000000</v>
      </c>
      <c r="M8" s="113">
        <v>6876000000</v>
      </c>
    </row>
    <row r="9" spans="1:13" ht="12.75">
      <c r="A9" s="253" t="s">
        <v>103</v>
      </c>
      <c r="B9" s="254"/>
      <c r="C9" s="254"/>
      <c r="D9" s="254"/>
      <c r="E9" s="254"/>
      <c r="F9" s="254"/>
      <c r="G9" s="254"/>
      <c r="H9" s="255"/>
      <c r="I9" s="122">
        <v>113</v>
      </c>
      <c r="J9" s="113">
        <v>382000000</v>
      </c>
      <c r="K9" s="113">
        <v>127000000</v>
      </c>
      <c r="L9" s="113">
        <v>175000000</v>
      </c>
      <c r="M9" s="113">
        <v>62000000</v>
      </c>
    </row>
    <row r="10" spans="1:13" ht="12.75">
      <c r="A10" s="253" t="s">
        <v>12</v>
      </c>
      <c r="B10" s="254"/>
      <c r="C10" s="254"/>
      <c r="D10" s="254"/>
      <c r="E10" s="254"/>
      <c r="F10" s="254"/>
      <c r="G10" s="254"/>
      <c r="H10" s="255"/>
      <c r="I10" s="122">
        <v>114</v>
      </c>
      <c r="J10" s="112">
        <f>J11+J12+J16+J20+J21+J22+J25+J26</f>
        <v>10816000000</v>
      </c>
      <c r="K10" s="112">
        <f>K11+K12+K16+K20+K21+K22+K25+K26</f>
        <v>6047000000</v>
      </c>
      <c r="L10" s="112">
        <f>L11+L12+L16+L20+L21+L22+L25+L26</f>
        <v>12262000000</v>
      </c>
      <c r="M10" s="112">
        <f>M11+M12+M16+M20+M21+M22+M25+M26</f>
        <v>7167000000</v>
      </c>
    </row>
    <row r="11" spans="1:13" ht="12.75">
      <c r="A11" s="253" t="s">
        <v>104</v>
      </c>
      <c r="B11" s="254"/>
      <c r="C11" s="254"/>
      <c r="D11" s="254"/>
      <c r="E11" s="254"/>
      <c r="F11" s="254"/>
      <c r="G11" s="254"/>
      <c r="H11" s="255"/>
      <c r="I11" s="122">
        <v>115</v>
      </c>
      <c r="J11" s="113">
        <v>-848000000</v>
      </c>
      <c r="K11" s="113">
        <v>132000000</v>
      </c>
      <c r="L11" s="112">
        <v>-360000000</v>
      </c>
      <c r="M11" s="113">
        <v>451000000</v>
      </c>
    </row>
    <row r="12" spans="1:13" ht="12.75">
      <c r="A12" s="253" t="s">
        <v>22</v>
      </c>
      <c r="B12" s="254"/>
      <c r="C12" s="254"/>
      <c r="D12" s="254"/>
      <c r="E12" s="254"/>
      <c r="F12" s="254"/>
      <c r="G12" s="254"/>
      <c r="H12" s="255"/>
      <c r="I12" s="122">
        <v>116</v>
      </c>
      <c r="J12" s="138">
        <f>SUM(J13:J15)</f>
        <v>9425000000</v>
      </c>
      <c r="K12" s="138">
        <f>SUM(K13:K15)</f>
        <v>4751000000</v>
      </c>
      <c r="L12" s="138">
        <f>SUM(L13:L15)</f>
        <v>8844000000</v>
      </c>
      <c r="M12" s="138">
        <f>SUM(M13:M15)</f>
        <v>4472000000</v>
      </c>
    </row>
    <row r="13" spans="1:13" ht="12.75">
      <c r="A13" s="262" t="s">
        <v>146</v>
      </c>
      <c r="B13" s="263"/>
      <c r="C13" s="263"/>
      <c r="D13" s="263"/>
      <c r="E13" s="263"/>
      <c r="F13" s="263"/>
      <c r="G13" s="263"/>
      <c r="H13" s="264"/>
      <c r="I13" s="122">
        <v>117</v>
      </c>
      <c r="J13" s="139">
        <v>7925000000</v>
      </c>
      <c r="K13" s="139">
        <v>3967000000</v>
      </c>
      <c r="L13" s="139">
        <v>7450000000</v>
      </c>
      <c r="M13" s="139">
        <v>3929000000</v>
      </c>
    </row>
    <row r="14" spans="1:13" ht="12.75">
      <c r="A14" s="262" t="s">
        <v>147</v>
      </c>
      <c r="B14" s="263"/>
      <c r="C14" s="263"/>
      <c r="D14" s="263"/>
      <c r="E14" s="263"/>
      <c r="F14" s="263"/>
      <c r="G14" s="263"/>
      <c r="H14" s="264"/>
      <c r="I14" s="122">
        <v>118</v>
      </c>
      <c r="J14" s="139">
        <v>811000000</v>
      </c>
      <c r="K14" s="139">
        <v>426000000</v>
      </c>
      <c r="L14" s="139">
        <v>625000000</v>
      </c>
      <c r="M14" s="139">
        <v>182000000</v>
      </c>
    </row>
    <row r="15" spans="1:13" ht="12.75">
      <c r="A15" s="262" t="s">
        <v>61</v>
      </c>
      <c r="B15" s="263"/>
      <c r="C15" s="263"/>
      <c r="D15" s="263"/>
      <c r="E15" s="263"/>
      <c r="F15" s="263"/>
      <c r="G15" s="263"/>
      <c r="H15" s="264"/>
      <c r="I15" s="122">
        <v>119</v>
      </c>
      <c r="J15" s="139">
        <v>689000000</v>
      </c>
      <c r="K15" s="139">
        <v>358000000</v>
      </c>
      <c r="L15" s="139">
        <v>769000000</v>
      </c>
      <c r="M15" s="139">
        <v>361000000</v>
      </c>
    </row>
    <row r="16" spans="1:13" ht="12.75">
      <c r="A16" s="253" t="s">
        <v>23</v>
      </c>
      <c r="B16" s="254"/>
      <c r="C16" s="254"/>
      <c r="D16" s="254"/>
      <c r="E16" s="254"/>
      <c r="F16" s="254"/>
      <c r="G16" s="254"/>
      <c r="H16" s="255"/>
      <c r="I16" s="122">
        <v>120</v>
      </c>
      <c r="J16" s="138">
        <f>SUM(J17:J19)</f>
        <v>720000000</v>
      </c>
      <c r="K16" s="138">
        <f>SUM(K17:K19)</f>
        <v>355000000</v>
      </c>
      <c r="L16" s="138">
        <f>SUM(L17:L19)</f>
        <v>685000000</v>
      </c>
      <c r="M16" s="138">
        <f>SUM(M17:M19)</f>
        <v>341000000</v>
      </c>
    </row>
    <row r="17" spans="1:13" ht="12.75">
      <c r="A17" s="262" t="s">
        <v>62</v>
      </c>
      <c r="B17" s="263"/>
      <c r="C17" s="263"/>
      <c r="D17" s="263"/>
      <c r="E17" s="263"/>
      <c r="F17" s="263"/>
      <c r="G17" s="263"/>
      <c r="H17" s="264"/>
      <c r="I17" s="122">
        <v>121</v>
      </c>
      <c r="J17" s="139">
        <v>416000000</v>
      </c>
      <c r="K17" s="139">
        <v>205000000</v>
      </c>
      <c r="L17" s="139">
        <v>397000000</v>
      </c>
      <c r="M17" s="139">
        <v>198000000</v>
      </c>
    </row>
    <row r="18" spans="1:13" ht="12.75">
      <c r="A18" s="262" t="s">
        <v>63</v>
      </c>
      <c r="B18" s="263"/>
      <c r="C18" s="263"/>
      <c r="D18" s="263"/>
      <c r="E18" s="263"/>
      <c r="F18" s="263"/>
      <c r="G18" s="263"/>
      <c r="H18" s="264"/>
      <c r="I18" s="122">
        <v>122</v>
      </c>
      <c r="J18" s="113">
        <v>199000000</v>
      </c>
      <c r="K18" s="113">
        <v>98000000</v>
      </c>
      <c r="L18" s="113">
        <v>191000000</v>
      </c>
      <c r="M18" s="113">
        <v>96000000</v>
      </c>
    </row>
    <row r="19" spans="1:13" ht="12.75">
      <c r="A19" s="262" t="s">
        <v>64</v>
      </c>
      <c r="B19" s="263"/>
      <c r="C19" s="263"/>
      <c r="D19" s="263"/>
      <c r="E19" s="263"/>
      <c r="F19" s="263"/>
      <c r="G19" s="263"/>
      <c r="H19" s="264"/>
      <c r="I19" s="122">
        <v>123</v>
      </c>
      <c r="J19" s="113">
        <v>105000000</v>
      </c>
      <c r="K19" s="113">
        <v>52000000</v>
      </c>
      <c r="L19" s="113">
        <v>97000000</v>
      </c>
      <c r="M19" s="113">
        <v>47000000</v>
      </c>
    </row>
    <row r="20" spans="1:13" ht="12.75">
      <c r="A20" s="253" t="s">
        <v>105</v>
      </c>
      <c r="B20" s="254"/>
      <c r="C20" s="254"/>
      <c r="D20" s="254"/>
      <c r="E20" s="254"/>
      <c r="F20" s="254"/>
      <c r="G20" s="254"/>
      <c r="H20" s="255"/>
      <c r="I20" s="122">
        <v>124</v>
      </c>
      <c r="J20" s="113">
        <v>1039000000</v>
      </c>
      <c r="K20" s="113">
        <v>636000000</v>
      </c>
      <c r="L20" s="113">
        <v>974000000</v>
      </c>
      <c r="M20" s="113">
        <v>389000000</v>
      </c>
    </row>
    <row r="21" spans="1:13" ht="12.75">
      <c r="A21" s="253" t="s">
        <v>106</v>
      </c>
      <c r="B21" s="254"/>
      <c r="C21" s="254"/>
      <c r="D21" s="254"/>
      <c r="E21" s="254"/>
      <c r="F21" s="254"/>
      <c r="G21" s="254"/>
      <c r="H21" s="255"/>
      <c r="I21" s="122">
        <v>125</v>
      </c>
      <c r="J21" s="113">
        <v>618000000</v>
      </c>
      <c r="K21" s="113">
        <v>378000000</v>
      </c>
      <c r="L21" s="113">
        <v>746000000</v>
      </c>
      <c r="M21" s="113">
        <v>303000000</v>
      </c>
    </row>
    <row r="22" spans="1:13" ht="12.75">
      <c r="A22" s="253" t="s">
        <v>24</v>
      </c>
      <c r="B22" s="254"/>
      <c r="C22" s="254"/>
      <c r="D22" s="254"/>
      <c r="E22" s="254"/>
      <c r="F22" s="254"/>
      <c r="G22" s="254"/>
      <c r="H22" s="255"/>
      <c r="I22" s="122">
        <v>126</v>
      </c>
      <c r="J22" s="112">
        <f>SUM(J23:J24)</f>
        <v>-63000000</v>
      </c>
      <c r="K22" s="112">
        <f>SUM(K23:K24)</f>
        <v>-101000000</v>
      </c>
      <c r="L22" s="112">
        <f>SUM(L23:L24)</f>
        <v>1016000000</v>
      </c>
      <c r="M22" s="112">
        <f>SUM(M23:M24)</f>
        <v>951000000</v>
      </c>
    </row>
    <row r="23" spans="1:13" ht="12.75">
      <c r="A23" s="262" t="s">
        <v>137</v>
      </c>
      <c r="B23" s="263"/>
      <c r="C23" s="263"/>
      <c r="D23" s="263"/>
      <c r="E23" s="263"/>
      <c r="F23" s="263"/>
      <c r="G23" s="263"/>
      <c r="H23" s="264"/>
      <c r="I23" s="122">
        <v>127</v>
      </c>
      <c r="J23" s="113">
        <v>0</v>
      </c>
      <c r="K23" s="113">
        <v>0</v>
      </c>
      <c r="L23" s="113">
        <v>185000000</v>
      </c>
      <c r="M23" s="113">
        <v>185000000</v>
      </c>
    </row>
    <row r="24" spans="1:15" ht="12.75">
      <c r="A24" s="262" t="s">
        <v>138</v>
      </c>
      <c r="B24" s="263"/>
      <c r="C24" s="263"/>
      <c r="D24" s="263"/>
      <c r="E24" s="263"/>
      <c r="F24" s="263"/>
      <c r="G24" s="263"/>
      <c r="H24" s="264"/>
      <c r="I24" s="122">
        <v>128</v>
      </c>
      <c r="J24" s="112">
        <v>-63000000</v>
      </c>
      <c r="K24" s="113">
        <v>-101000000</v>
      </c>
      <c r="L24" s="113">
        <f>830000000+1000000</f>
        <v>831000000</v>
      </c>
      <c r="M24" s="113">
        <v>766000000</v>
      </c>
      <c r="O24" s="143"/>
    </row>
    <row r="25" spans="1:13" ht="12.75">
      <c r="A25" s="253" t="s">
        <v>107</v>
      </c>
      <c r="B25" s="254"/>
      <c r="C25" s="254"/>
      <c r="D25" s="254"/>
      <c r="E25" s="254"/>
      <c r="F25" s="254"/>
      <c r="G25" s="254"/>
      <c r="H25" s="255"/>
      <c r="I25" s="122">
        <v>129</v>
      </c>
      <c r="J25" s="112">
        <v>-75000000</v>
      </c>
      <c r="K25" s="113">
        <v>-104000000</v>
      </c>
      <c r="L25" s="113">
        <v>357000000</v>
      </c>
      <c r="M25" s="113">
        <v>260000000</v>
      </c>
    </row>
    <row r="26" spans="1:13" s="118" customFormat="1" ht="12.75">
      <c r="A26" s="253" t="s">
        <v>50</v>
      </c>
      <c r="B26" s="254"/>
      <c r="C26" s="254"/>
      <c r="D26" s="254"/>
      <c r="E26" s="254"/>
      <c r="F26" s="254"/>
      <c r="G26" s="254"/>
      <c r="H26" s="255"/>
      <c r="I26" s="122">
        <v>130</v>
      </c>
      <c r="J26" s="113"/>
      <c r="K26" s="113"/>
      <c r="L26" s="113"/>
      <c r="M26" s="113"/>
    </row>
    <row r="27" spans="1:13" ht="12.75">
      <c r="A27" s="253" t="s">
        <v>213</v>
      </c>
      <c r="B27" s="254"/>
      <c r="C27" s="254"/>
      <c r="D27" s="254"/>
      <c r="E27" s="254"/>
      <c r="F27" s="254"/>
      <c r="G27" s="254"/>
      <c r="H27" s="255"/>
      <c r="I27" s="122">
        <v>131</v>
      </c>
      <c r="J27" s="112">
        <f>SUM(J28:J32)</f>
        <v>600000000</v>
      </c>
      <c r="K27" s="112">
        <f>SUM(K28:K32)</f>
        <v>172000000</v>
      </c>
      <c r="L27" s="112">
        <f>SUM(L28:L32)</f>
        <v>233000000</v>
      </c>
      <c r="M27" s="112">
        <f>SUM(M28:M32)</f>
        <v>81000000</v>
      </c>
    </row>
    <row r="28" spans="1:13" ht="12.75">
      <c r="A28" s="253" t="s">
        <v>227</v>
      </c>
      <c r="B28" s="254"/>
      <c r="C28" s="254"/>
      <c r="D28" s="254"/>
      <c r="E28" s="254"/>
      <c r="F28" s="254"/>
      <c r="G28" s="254"/>
      <c r="H28" s="255"/>
      <c r="I28" s="122">
        <v>132</v>
      </c>
      <c r="J28" s="113">
        <v>12000000</v>
      </c>
      <c r="K28" s="113">
        <v>-50000000</v>
      </c>
      <c r="L28" s="113">
        <v>75000000</v>
      </c>
      <c r="M28" s="113">
        <v>-20000000</v>
      </c>
    </row>
    <row r="29" spans="1:13" ht="12.75">
      <c r="A29" s="253" t="s">
        <v>155</v>
      </c>
      <c r="B29" s="254"/>
      <c r="C29" s="254"/>
      <c r="D29" s="254"/>
      <c r="E29" s="254"/>
      <c r="F29" s="254"/>
      <c r="G29" s="254"/>
      <c r="H29" s="255"/>
      <c r="I29" s="122">
        <v>133</v>
      </c>
      <c r="J29" s="113">
        <v>490000000</v>
      </c>
      <c r="K29" s="113">
        <v>132000000</v>
      </c>
      <c r="L29" s="113">
        <v>18000000</v>
      </c>
      <c r="M29" s="113">
        <f>-134000000+97000000</f>
        <v>-37000000</v>
      </c>
    </row>
    <row r="30" spans="1:13" ht="12.75">
      <c r="A30" s="253" t="s">
        <v>139</v>
      </c>
      <c r="B30" s="254"/>
      <c r="C30" s="254"/>
      <c r="D30" s="254"/>
      <c r="E30" s="254"/>
      <c r="F30" s="254"/>
      <c r="G30" s="254"/>
      <c r="H30" s="255"/>
      <c r="I30" s="122">
        <v>134</v>
      </c>
      <c r="J30" s="113"/>
      <c r="K30" s="113">
        <v>0</v>
      </c>
      <c r="L30" s="113"/>
      <c r="M30" s="113">
        <v>0</v>
      </c>
    </row>
    <row r="31" spans="1:13" ht="12.75">
      <c r="A31" s="253" t="s">
        <v>223</v>
      </c>
      <c r="B31" s="254"/>
      <c r="C31" s="254"/>
      <c r="D31" s="254"/>
      <c r="E31" s="254"/>
      <c r="F31" s="254"/>
      <c r="G31" s="254"/>
      <c r="H31" s="255"/>
      <c r="I31" s="122">
        <v>135</v>
      </c>
      <c r="J31" s="113"/>
      <c r="K31" s="113">
        <v>0</v>
      </c>
      <c r="L31" s="113"/>
      <c r="M31" s="113">
        <v>0</v>
      </c>
    </row>
    <row r="32" spans="1:13" ht="12.75">
      <c r="A32" s="253" t="s">
        <v>140</v>
      </c>
      <c r="B32" s="254"/>
      <c r="C32" s="254"/>
      <c r="D32" s="254"/>
      <c r="E32" s="254"/>
      <c r="F32" s="254"/>
      <c r="G32" s="254"/>
      <c r="H32" s="255"/>
      <c r="I32" s="122">
        <v>136</v>
      </c>
      <c r="J32" s="113">
        <v>98000000</v>
      </c>
      <c r="K32" s="113">
        <v>90000000</v>
      </c>
      <c r="L32" s="113">
        <v>140000000</v>
      </c>
      <c r="M32" s="113">
        <v>138000000</v>
      </c>
    </row>
    <row r="33" spans="1:13" ht="12.75">
      <c r="A33" s="253" t="s">
        <v>214</v>
      </c>
      <c r="B33" s="254"/>
      <c r="C33" s="254"/>
      <c r="D33" s="254"/>
      <c r="E33" s="254"/>
      <c r="F33" s="254"/>
      <c r="G33" s="254"/>
      <c r="H33" s="255"/>
      <c r="I33" s="122">
        <v>137</v>
      </c>
      <c r="J33" s="112">
        <f>SUM(J34:J37)</f>
        <v>223000000</v>
      </c>
      <c r="K33" s="112">
        <f>SUM(K34:K37)</f>
        <v>78000000</v>
      </c>
      <c r="L33" s="112">
        <f>SUM(L34:L37)</f>
        <v>418000000</v>
      </c>
      <c r="M33" s="112">
        <f>SUM(M34:M37)</f>
        <v>337000000</v>
      </c>
    </row>
    <row r="34" spans="1:13" ht="12.75">
      <c r="A34" s="253" t="s">
        <v>66</v>
      </c>
      <c r="B34" s="254"/>
      <c r="C34" s="254"/>
      <c r="D34" s="254"/>
      <c r="E34" s="254"/>
      <c r="F34" s="254"/>
      <c r="G34" s="254"/>
      <c r="H34" s="255"/>
      <c r="I34" s="122">
        <v>138</v>
      </c>
      <c r="J34" s="113">
        <v>15000000</v>
      </c>
      <c r="K34" s="113">
        <v>5000000</v>
      </c>
      <c r="L34" s="113">
        <f>39000000-35000000</f>
        <v>4000000</v>
      </c>
      <c r="M34" s="113">
        <v>0</v>
      </c>
    </row>
    <row r="35" spans="1:13" ht="12.75">
      <c r="A35" s="253" t="s">
        <v>65</v>
      </c>
      <c r="B35" s="254"/>
      <c r="C35" s="254"/>
      <c r="D35" s="254"/>
      <c r="E35" s="254"/>
      <c r="F35" s="254"/>
      <c r="G35" s="254"/>
      <c r="H35" s="255"/>
      <c r="I35" s="122">
        <v>139</v>
      </c>
      <c r="J35" s="113">
        <f>84000000+22000000</f>
        <v>106000000</v>
      </c>
      <c r="K35" s="113">
        <f>18000000+22000000</f>
        <v>40000000</v>
      </c>
      <c r="L35" s="113">
        <f>379000000-235000000</f>
        <v>144000000</v>
      </c>
      <c r="M35" s="113">
        <f>94000000+97000000</f>
        <v>191000000</v>
      </c>
    </row>
    <row r="36" spans="1:13" ht="12.75">
      <c r="A36" s="253" t="s">
        <v>224</v>
      </c>
      <c r="B36" s="254"/>
      <c r="C36" s="254"/>
      <c r="D36" s="254"/>
      <c r="E36" s="254"/>
      <c r="F36" s="254"/>
      <c r="G36" s="254"/>
      <c r="H36" s="255"/>
      <c r="I36" s="122">
        <v>140</v>
      </c>
      <c r="J36" s="113"/>
      <c r="K36" s="113">
        <v>0</v>
      </c>
      <c r="L36" s="113"/>
      <c r="M36" s="113">
        <v>0</v>
      </c>
    </row>
    <row r="37" spans="1:13" ht="12.75">
      <c r="A37" s="253" t="s">
        <v>67</v>
      </c>
      <c r="B37" s="254"/>
      <c r="C37" s="254"/>
      <c r="D37" s="254"/>
      <c r="E37" s="254"/>
      <c r="F37" s="254"/>
      <c r="G37" s="254"/>
      <c r="H37" s="255"/>
      <c r="I37" s="122">
        <v>141</v>
      </c>
      <c r="J37" s="113">
        <v>102000000</v>
      </c>
      <c r="K37" s="113">
        <v>33000000</v>
      </c>
      <c r="L37" s="113">
        <v>270000000</v>
      </c>
      <c r="M37" s="113">
        <v>146000000</v>
      </c>
    </row>
    <row r="38" spans="1:13" ht="12.75">
      <c r="A38" s="253" t="s">
        <v>195</v>
      </c>
      <c r="B38" s="254"/>
      <c r="C38" s="254"/>
      <c r="D38" s="254"/>
      <c r="E38" s="254"/>
      <c r="F38" s="254"/>
      <c r="G38" s="254"/>
      <c r="H38" s="255"/>
      <c r="I38" s="122">
        <v>142</v>
      </c>
      <c r="J38" s="113"/>
      <c r="K38" s="113"/>
      <c r="L38" s="113"/>
      <c r="M38" s="113"/>
    </row>
    <row r="39" spans="1:13" ht="12.75">
      <c r="A39" s="253" t="s">
        <v>196</v>
      </c>
      <c r="B39" s="254"/>
      <c r="C39" s="254"/>
      <c r="D39" s="254"/>
      <c r="E39" s="254"/>
      <c r="F39" s="254"/>
      <c r="G39" s="254"/>
      <c r="H39" s="255"/>
      <c r="I39" s="122">
        <v>143</v>
      </c>
      <c r="J39" s="113"/>
      <c r="K39" s="113"/>
      <c r="L39" s="113"/>
      <c r="M39" s="113"/>
    </row>
    <row r="40" spans="1:13" ht="12.75">
      <c r="A40" s="253" t="s">
        <v>225</v>
      </c>
      <c r="B40" s="254"/>
      <c r="C40" s="254"/>
      <c r="D40" s="254"/>
      <c r="E40" s="254"/>
      <c r="F40" s="254"/>
      <c r="G40" s="254"/>
      <c r="H40" s="255"/>
      <c r="I40" s="122">
        <v>144</v>
      </c>
      <c r="J40" s="113"/>
      <c r="K40" s="113"/>
      <c r="L40" s="113"/>
      <c r="M40" s="113"/>
    </row>
    <row r="41" spans="1:13" ht="12.75">
      <c r="A41" s="253" t="s">
        <v>226</v>
      </c>
      <c r="B41" s="254"/>
      <c r="C41" s="254"/>
      <c r="D41" s="254"/>
      <c r="E41" s="254"/>
      <c r="F41" s="254"/>
      <c r="G41" s="254"/>
      <c r="H41" s="255"/>
      <c r="I41" s="122">
        <v>145</v>
      </c>
      <c r="J41" s="113"/>
      <c r="K41" s="113"/>
      <c r="L41" s="113"/>
      <c r="M41" s="113"/>
    </row>
    <row r="42" spans="1:13" ht="12.75">
      <c r="A42" s="253" t="s">
        <v>215</v>
      </c>
      <c r="B42" s="254"/>
      <c r="C42" s="254"/>
      <c r="D42" s="254"/>
      <c r="E42" s="254"/>
      <c r="F42" s="254"/>
      <c r="G42" s="254"/>
      <c r="H42" s="255"/>
      <c r="I42" s="122">
        <v>146</v>
      </c>
      <c r="J42" s="112">
        <f>J7+J27+J38+J40</f>
        <v>14091000000</v>
      </c>
      <c r="K42" s="112">
        <f>K7+K27+K38+K40</f>
        <v>7674000000</v>
      </c>
      <c r="L42" s="112">
        <f>L7+L27+L38+L40</f>
        <v>13175000000</v>
      </c>
      <c r="M42" s="112">
        <f>M7+M27+M38+M40</f>
        <v>7019000000</v>
      </c>
    </row>
    <row r="43" spans="1:13" ht="12.75">
      <c r="A43" s="253" t="s">
        <v>216</v>
      </c>
      <c r="B43" s="254"/>
      <c r="C43" s="254"/>
      <c r="D43" s="254"/>
      <c r="E43" s="254"/>
      <c r="F43" s="254"/>
      <c r="G43" s="254"/>
      <c r="H43" s="255"/>
      <c r="I43" s="122">
        <v>147</v>
      </c>
      <c r="J43" s="112">
        <f>J10+J33+J39+J41</f>
        <v>11039000000</v>
      </c>
      <c r="K43" s="112">
        <f>K10+K33+K39+K41</f>
        <v>6125000000</v>
      </c>
      <c r="L43" s="112">
        <f>L10+L33+L39+L41</f>
        <v>12680000000</v>
      </c>
      <c r="M43" s="112">
        <f>M10+M33+M39+M41</f>
        <v>7504000000</v>
      </c>
    </row>
    <row r="44" spans="1:13" ht="12.75">
      <c r="A44" s="253" t="s">
        <v>236</v>
      </c>
      <c r="B44" s="254"/>
      <c r="C44" s="254"/>
      <c r="D44" s="254"/>
      <c r="E44" s="254"/>
      <c r="F44" s="254"/>
      <c r="G44" s="254"/>
      <c r="H44" s="255"/>
      <c r="I44" s="122">
        <v>148</v>
      </c>
      <c r="J44" s="112">
        <f>J42-J43</f>
        <v>3052000000</v>
      </c>
      <c r="K44" s="112">
        <f>K42-K43</f>
        <v>1549000000</v>
      </c>
      <c r="L44" s="112">
        <f>L42-L43</f>
        <v>495000000</v>
      </c>
      <c r="M44" s="112">
        <f>M42-M43</f>
        <v>-485000000</v>
      </c>
    </row>
    <row r="45" spans="1:13" ht="12.75">
      <c r="A45" s="265" t="s">
        <v>218</v>
      </c>
      <c r="B45" s="266"/>
      <c r="C45" s="266"/>
      <c r="D45" s="266"/>
      <c r="E45" s="266"/>
      <c r="F45" s="266"/>
      <c r="G45" s="266"/>
      <c r="H45" s="267"/>
      <c r="I45" s="122">
        <v>149</v>
      </c>
      <c r="J45" s="112">
        <f>IF(J42&gt;J43,J42-J43,0)</f>
        <v>3052000000</v>
      </c>
      <c r="K45" s="112">
        <f>IF(K42&gt;K43,K42-K43,0)</f>
        <v>1549000000</v>
      </c>
      <c r="L45" s="112">
        <f>IF(L42&gt;L43,L42-L43,0)</f>
        <v>495000000</v>
      </c>
      <c r="M45" s="112">
        <f>IF(M42&gt;M43,M42-M43,0)</f>
        <v>0</v>
      </c>
    </row>
    <row r="46" spans="1:13" ht="12.75">
      <c r="A46" s="265" t="s">
        <v>219</v>
      </c>
      <c r="B46" s="266"/>
      <c r="C46" s="266"/>
      <c r="D46" s="266"/>
      <c r="E46" s="266"/>
      <c r="F46" s="266"/>
      <c r="G46" s="266"/>
      <c r="H46" s="267"/>
      <c r="I46" s="122">
        <v>150</v>
      </c>
      <c r="J46" s="112">
        <f>IF(J43&gt;J42,J43-J42,0)</f>
        <v>0</v>
      </c>
      <c r="K46" s="112">
        <f>IF(K43&gt;K42,K43-K42,0)</f>
        <v>0</v>
      </c>
      <c r="L46" s="112">
        <f>IF(L43&gt;L42,L43-L42,0)</f>
        <v>0</v>
      </c>
      <c r="M46" s="112">
        <f>IF(M43&gt;M42,M43-M42,0)</f>
        <v>485000000</v>
      </c>
    </row>
    <row r="47" spans="1:13" ht="12.75">
      <c r="A47" s="253" t="s">
        <v>217</v>
      </c>
      <c r="B47" s="254"/>
      <c r="C47" s="254"/>
      <c r="D47" s="254"/>
      <c r="E47" s="254"/>
      <c r="F47" s="254"/>
      <c r="G47" s="254"/>
      <c r="H47" s="255"/>
      <c r="I47" s="122">
        <v>151</v>
      </c>
      <c r="J47" s="113">
        <v>605000000</v>
      </c>
      <c r="K47" s="113">
        <v>257000000</v>
      </c>
      <c r="L47" s="113">
        <v>128000000</v>
      </c>
      <c r="M47" s="113">
        <v>-57000000</v>
      </c>
    </row>
    <row r="48" spans="1:13" ht="12.75">
      <c r="A48" s="253" t="s">
        <v>237</v>
      </c>
      <c r="B48" s="254"/>
      <c r="C48" s="254"/>
      <c r="D48" s="254"/>
      <c r="E48" s="254"/>
      <c r="F48" s="254"/>
      <c r="G48" s="254"/>
      <c r="H48" s="255"/>
      <c r="I48" s="122">
        <v>152</v>
      </c>
      <c r="J48" s="112">
        <f>J44-J47</f>
        <v>2447000000</v>
      </c>
      <c r="K48" s="112">
        <f>K44-K47</f>
        <v>1292000000</v>
      </c>
      <c r="L48" s="112">
        <f>L44-L47</f>
        <v>367000000</v>
      </c>
      <c r="M48" s="112">
        <f>M44-M47</f>
        <v>-428000000</v>
      </c>
    </row>
    <row r="49" spans="1:13" ht="12.75">
      <c r="A49" s="265" t="s">
        <v>192</v>
      </c>
      <c r="B49" s="266"/>
      <c r="C49" s="266"/>
      <c r="D49" s="266"/>
      <c r="E49" s="266"/>
      <c r="F49" s="266"/>
      <c r="G49" s="266"/>
      <c r="H49" s="267"/>
      <c r="I49" s="122">
        <v>153</v>
      </c>
      <c r="J49" s="112">
        <f>IF(J48&gt;0,J48,0)</f>
        <v>2447000000</v>
      </c>
      <c r="K49" s="112">
        <f>IF(K48&gt;0,K48,0)</f>
        <v>1292000000</v>
      </c>
      <c r="L49" s="112">
        <f>IF(L48&gt;0,L48,0)</f>
        <v>367000000</v>
      </c>
      <c r="M49" s="112">
        <f>IF(M48&gt;0,M48,0)</f>
        <v>0</v>
      </c>
    </row>
    <row r="50" spans="1:13" ht="12.75">
      <c r="A50" s="268" t="s">
        <v>220</v>
      </c>
      <c r="B50" s="269"/>
      <c r="C50" s="269"/>
      <c r="D50" s="269"/>
      <c r="E50" s="269"/>
      <c r="F50" s="269"/>
      <c r="G50" s="269"/>
      <c r="H50" s="270"/>
      <c r="I50" s="123">
        <v>154</v>
      </c>
      <c r="J50" s="114">
        <f>IF(J48&lt;0,-J48,0)</f>
        <v>0</v>
      </c>
      <c r="K50" s="114">
        <f>IF(K48&lt;0,-K48,0)</f>
        <v>0</v>
      </c>
      <c r="L50" s="114">
        <f>IF(L48&lt;0,-L48,0)</f>
        <v>0</v>
      </c>
      <c r="M50" s="114">
        <f>IF(M48&lt;0,-M48,0)</f>
        <v>428000000</v>
      </c>
    </row>
    <row r="51" spans="1:13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59" t="s">
        <v>187</v>
      </c>
      <c r="B52" s="260"/>
      <c r="C52" s="260"/>
      <c r="D52" s="260"/>
      <c r="E52" s="260"/>
      <c r="F52" s="260"/>
      <c r="G52" s="260"/>
      <c r="H52" s="260"/>
      <c r="I52" s="115"/>
      <c r="J52" s="115"/>
      <c r="K52" s="115"/>
      <c r="L52" s="115"/>
      <c r="M52" s="127"/>
    </row>
    <row r="53" spans="1:13" ht="12.75">
      <c r="A53" s="271" t="s">
        <v>234</v>
      </c>
      <c r="B53" s="272"/>
      <c r="C53" s="272"/>
      <c r="D53" s="272"/>
      <c r="E53" s="272"/>
      <c r="F53" s="272"/>
      <c r="G53" s="272"/>
      <c r="H53" s="273"/>
      <c r="I53" s="122">
        <v>155</v>
      </c>
      <c r="J53" s="113"/>
      <c r="K53" s="113"/>
      <c r="L53" s="113"/>
      <c r="M53" s="113"/>
    </row>
    <row r="54" spans="1:13" ht="12.75">
      <c r="A54" s="271" t="s">
        <v>235</v>
      </c>
      <c r="B54" s="272"/>
      <c r="C54" s="272"/>
      <c r="D54" s="272"/>
      <c r="E54" s="272"/>
      <c r="F54" s="272"/>
      <c r="G54" s="272"/>
      <c r="H54" s="273"/>
      <c r="I54" s="122">
        <v>156</v>
      </c>
      <c r="J54" s="116"/>
      <c r="K54" s="116"/>
      <c r="L54" s="116"/>
      <c r="M54" s="116"/>
    </row>
    <row r="55" spans="1:13" ht="12.75" customHeight="1">
      <c r="A55" s="274" t="s">
        <v>189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</row>
    <row r="56" spans="1:13" ht="12.75">
      <c r="A56" s="259" t="s">
        <v>204</v>
      </c>
      <c r="B56" s="260"/>
      <c r="C56" s="260"/>
      <c r="D56" s="260"/>
      <c r="E56" s="260"/>
      <c r="F56" s="260"/>
      <c r="G56" s="260"/>
      <c r="H56" s="261"/>
      <c r="I56" s="124">
        <v>157</v>
      </c>
      <c r="J56" s="117">
        <f>J48</f>
        <v>2447000000</v>
      </c>
      <c r="K56" s="117">
        <f>K48</f>
        <v>1292000000</v>
      </c>
      <c r="L56" s="117">
        <f>L48</f>
        <v>367000000</v>
      </c>
      <c r="M56" s="117">
        <f>M48</f>
        <v>-428000000</v>
      </c>
    </row>
    <row r="57" spans="1:13" ht="12.75">
      <c r="A57" s="253" t="s">
        <v>221</v>
      </c>
      <c r="B57" s="254"/>
      <c r="C57" s="254"/>
      <c r="D57" s="254"/>
      <c r="E57" s="254"/>
      <c r="F57" s="254"/>
      <c r="G57" s="254"/>
      <c r="H57" s="255"/>
      <c r="I57" s="122">
        <v>158</v>
      </c>
      <c r="J57" s="112">
        <f>SUM(J58:J64)</f>
        <v>-668000000</v>
      </c>
      <c r="K57" s="112">
        <f>SUM(K58:K64)</f>
        <v>-679000000</v>
      </c>
      <c r="L57" s="112">
        <f>SUM(L58:L64)</f>
        <v>209000000</v>
      </c>
      <c r="M57" s="112">
        <f>SUM(M58:M64)</f>
        <v>415000000</v>
      </c>
    </row>
    <row r="58" spans="1:13" ht="12.75">
      <c r="A58" s="253" t="s">
        <v>228</v>
      </c>
      <c r="B58" s="254"/>
      <c r="C58" s="254"/>
      <c r="D58" s="254"/>
      <c r="E58" s="254"/>
      <c r="F58" s="254"/>
      <c r="G58" s="254"/>
      <c r="H58" s="255"/>
      <c r="I58" s="122">
        <v>159</v>
      </c>
      <c r="J58" s="113">
        <v>-673000000</v>
      </c>
      <c r="K58" s="113">
        <v>-673000000</v>
      </c>
      <c r="L58" s="113">
        <v>201000000</v>
      </c>
      <c r="M58" s="113">
        <v>452000000</v>
      </c>
    </row>
    <row r="59" spans="1:13" ht="12.75">
      <c r="A59" s="253" t="s">
        <v>229</v>
      </c>
      <c r="B59" s="254"/>
      <c r="C59" s="254"/>
      <c r="D59" s="254"/>
      <c r="E59" s="254"/>
      <c r="F59" s="254"/>
      <c r="G59" s="254"/>
      <c r="H59" s="255"/>
      <c r="I59" s="122">
        <v>160</v>
      </c>
      <c r="J59" s="113"/>
      <c r="K59" s="113"/>
      <c r="L59" s="113"/>
      <c r="M59" s="113"/>
    </row>
    <row r="60" spans="1:13" ht="12.75">
      <c r="A60" s="253" t="s">
        <v>45</v>
      </c>
      <c r="B60" s="254"/>
      <c r="C60" s="254"/>
      <c r="D60" s="254"/>
      <c r="E60" s="254"/>
      <c r="F60" s="254"/>
      <c r="G60" s="254"/>
      <c r="H60" s="255"/>
      <c r="I60" s="122">
        <v>161</v>
      </c>
      <c r="J60" s="113">
        <v>5000000</v>
      </c>
      <c r="K60" s="113">
        <v>-6000000</v>
      </c>
      <c r="L60" s="113">
        <v>8000000</v>
      </c>
      <c r="M60" s="113">
        <v>-37000000</v>
      </c>
    </row>
    <row r="61" spans="1:13" ht="12.75">
      <c r="A61" s="253" t="s">
        <v>230</v>
      </c>
      <c r="B61" s="254"/>
      <c r="C61" s="254"/>
      <c r="D61" s="254"/>
      <c r="E61" s="254"/>
      <c r="F61" s="254"/>
      <c r="G61" s="254"/>
      <c r="H61" s="255"/>
      <c r="I61" s="122">
        <v>162</v>
      </c>
      <c r="J61" s="113"/>
      <c r="K61" s="113"/>
      <c r="L61" s="113"/>
      <c r="M61" s="113"/>
    </row>
    <row r="62" spans="1:13" ht="12.75">
      <c r="A62" s="253" t="s">
        <v>231</v>
      </c>
      <c r="B62" s="254"/>
      <c r="C62" s="254"/>
      <c r="D62" s="254"/>
      <c r="E62" s="254"/>
      <c r="F62" s="254"/>
      <c r="G62" s="254"/>
      <c r="H62" s="255"/>
      <c r="I62" s="122">
        <v>163</v>
      </c>
      <c r="J62" s="113"/>
      <c r="K62" s="113"/>
      <c r="L62" s="113"/>
      <c r="M62" s="113"/>
    </row>
    <row r="63" spans="1:13" ht="12.75">
      <c r="A63" s="253" t="s">
        <v>232</v>
      </c>
      <c r="B63" s="254"/>
      <c r="C63" s="254"/>
      <c r="D63" s="254"/>
      <c r="E63" s="254"/>
      <c r="F63" s="254"/>
      <c r="G63" s="254"/>
      <c r="H63" s="255"/>
      <c r="I63" s="122">
        <v>164</v>
      </c>
      <c r="J63" s="113"/>
      <c r="K63" s="113"/>
      <c r="L63" s="113"/>
      <c r="M63" s="113"/>
    </row>
    <row r="64" spans="1:13" ht="12.75">
      <c r="A64" s="253" t="s">
        <v>233</v>
      </c>
      <c r="B64" s="254"/>
      <c r="C64" s="254"/>
      <c r="D64" s="254"/>
      <c r="E64" s="254"/>
      <c r="F64" s="254"/>
      <c r="G64" s="254"/>
      <c r="H64" s="255"/>
      <c r="I64" s="122">
        <v>165</v>
      </c>
      <c r="J64" s="113"/>
      <c r="K64" s="113"/>
      <c r="L64" s="113"/>
      <c r="M64" s="113"/>
    </row>
    <row r="65" spans="1:13" ht="12.75">
      <c r="A65" s="253" t="s">
        <v>222</v>
      </c>
      <c r="B65" s="254"/>
      <c r="C65" s="254"/>
      <c r="D65" s="254"/>
      <c r="E65" s="254"/>
      <c r="F65" s="254"/>
      <c r="G65" s="254"/>
      <c r="H65" s="255"/>
      <c r="I65" s="122">
        <v>166</v>
      </c>
      <c r="J65" s="113"/>
      <c r="K65" s="113"/>
      <c r="L65" s="113"/>
      <c r="M65" s="113"/>
    </row>
    <row r="66" spans="1:13" ht="12.75">
      <c r="A66" s="253" t="s">
        <v>193</v>
      </c>
      <c r="B66" s="254"/>
      <c r="C66" s="254"/>
      <c r="D66" s="254"/>
      <c r="E66" s="254"/>
      <c r="F66" s="254"/>
      <c r="G66" s="254"/>
      <c r="H66" s="255"/>
      <c r="I66" s="122">
        <v>167</v>
      </c>
      <c r="J66" s="112">
        <f>J57-J65</f>
        <v>-668000000</v>
      </c>
      <c r="K66" s="112">
        <f>K57-K65</f>
        <v>-679000000</v>
      </c>
      <c r="L66" s="112">
        <f>L57-L65</f>
        <v>209000000</v>
      </c>
      <c r="M66" s="112">
        <f>M57-M65</f>
        <v>415000000</v>
      </c>
    </row>
    <row r="67" spans="1:13" ht="12.75">
      <c r="A67" s="253" t="s">
        <v>194</v>
      </c>
      <c r="B67" s="254"/>
      <c r="C67" s="254"/>
      <c r="D67" s="254"/>
      <c r="E67" s="254"/>
      <c r="F67" s="254"/>
      <c r="G67" s="254"/>
      <c r="H67" s="255"/>
      <c r="I67" s="122">
        <v>168</v>
      </c>
      <c r="J67" s="114">
        <f>J56+J66</f>
        <v>1779000000</v>
      </c>
      <c r="K67" s="114">
        <f>K56+K66</f>
        <v>613000000</v>
      </c>
      <c r="L67" s="114">
        <f>L56+L66</f>
        <v>576000000</v>
      </c>
      <c r="M67" s="114">
        <f>M56+M66</f>
        <v>-13000000</v>
      </c>
    </row>
    <row r="68" spans="1:13" ht="12.75" customHeight="1">
      <c r="A68" s="280" t="s">
        <v>313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</row>
    <row r="69" spans="1:13" ht="12.75" customHeight="1">
      <c r="A69" s="282" t="s">
        <v>188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</row>
    <row r="70" spans="1:13" ht="12.75">
      <c r="A70" s="271" t="s">
        <v>234</v>
      </c>
      <c r="B70" s="272"/>
      <c r="C70" s="272"/>
      <c r="D70" s="272"/>
      <c r="E70" s="272"/>
      <c r="F70" s="272"/>
      <c r="G70" s="272"/>
      <c r="H70" s="273"/>
      <c r="I70" s="122">
        <v>169</v>
      </c>
      <c r="J70" s="113"/>
      <c r="K70" s="113"/>
      <c r="L70" s="113"/>
      <c r="M70" s="113"/>
    </row>
    <row r="71" spans="1:13" ht="12.75">
      <c r="A71" s="277" t="s">
        <v>235</v>
      </c>
      <c r="B71" s="278"/>
      <c r="C71" s="278"/>
      <c r="D71" s="278"/>
      <c r="E71" s="278"/>
      <c r="F71" s="278"/>
      <c r="G71" s="278"/>
      <c r="H71" s="279"/>
      <c r="I71" s="125">
        <v>170</v>
      </c>
      <c r="J71" s="116"/>
      <c r="K71" s="116"/>
      <c r="L71" s="116"/>
      <c r="M71" s="116"/>
    </row>
    <row r="72" spans="1:13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ht="12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ht="12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ht="12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ht="12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ht="12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ht="12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ht="12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ht="12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2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2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2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2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9" ht="12.7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2.7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2.7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2.7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2.7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2.7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2.7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2.7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2.7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2.7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2.7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2.7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2.7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2.7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2.7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2.7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2.7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2.7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2.7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2.7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2.7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2.7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2.7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2.7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2.7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2.7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2.7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2.7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2.7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2.7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2.7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2.7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2.7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2.7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2.7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2.7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2.7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2.7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2.7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2.7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2.7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2.7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2.7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2.7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2.7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2.7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2.7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2.7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2.7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2.7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2.7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2.7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2.7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2.7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2.7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2.7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2.7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2.7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2.7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2.7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2.7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2.7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2.7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2.7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2.7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2.7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2.7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2.7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2.7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2.7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2.7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2.7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2.7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2.7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2.7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2.7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2.7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2.7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2.7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2.7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2.75">
      <c r="A189" s="47"/>
      <c r="B189" s="47"/>
      <c r="C189" s="47"/>
      <c r="D189" s="47"/>
      <c r="E189" s="47"/>
      <c r="F189" s="47"/>
      <c r="G189" s="47"/>
      <c r="H189" s="47"/>
      <c r="I189" s="47"/>
    </row>
    <row r="190" spans="1:9" ht="12.75">
      <c r="A190" s="47"/>
      <c r="B190" s="47"/>
      <c r="C190" s="47"/>
      <c r="D190" s="47"/>
      <c r="E190" s="47"/>
      <c r="F190" s="47"/>
      <c r="G190" s="47"/>
      <c r="H190" s="47"/>
      <c r="I190" s="47"/>
    </row>
    <row r="191" spans="1:9" ht="12.75">
      <c r="A191" s="47"/>
      <c r="B191" s="47"/>
      <c r="C191" s="47"/>
      <c r="D191" s="47"/>
      <c r="E191" s="47"/>
      <c r="F191" s="47"/>
      <c r="G191" s="47"/>
      <c r="H191" s="47"/>
      <c r="I191" s="47"/>
    </row>
    <row r="192" spans="1:9" ht="12.75">
      <c r="A192" s="47"/>
      <c r="B192" s="47"/>
      <c r="C192" s="47"/>
      <c r="D192" s="47"/>
      <c r="E192" s="47"/>
      <c r="F192" s="47"/>
      <c r="G192" s="47"/>
      <c r="H192" s="47"/>
      <c r="I192" s="47"/>
    </row>
    <row r="193" spans="1:9" ht="12.75">
      <c r="A193" s="47"/>
      <c r="B193" s="47"/>
      <c r="C193" s="47"/>
      <c r="D193" s="47"/>
      <c r="E193" s="47"/>
      <c r="F193" s="47"/>
      <c r="G193" s="47"/>
      <c r="H193" s="47"/>
      <c r="I193" s="47"/>
    </row>
    <row r="194" spans="1:9" ht="12.75">
      <c r="A194" s="47"/>
      <c r="B194" s="47"/>
      <c r="C194" s="47"/>
      <c r="D194" s="47"/>
      <c r="E194" s="47"/>
      <c r="F194" s="47"/>
      <c r="G194" s="47"/>
      <c r="H194" s="47"/>
      <c r="I194" s="47"/>
    </row>
    <row r="195" spans="1:9" ht="12.75">
      <c r="A195" s="47"/>
      <c r="B195" s="47"/>
      <c r="C195" s="47"/>
      <c r="D195" s="47"/>
      <c r="E195" s="47"/>
      <c r="F195" s="47"/>
      <c r="G195" s="47"/>
      <c r="H195" s="47"/>
      <c r="I195" s="47"/>
    </row>
    <row r="196" spans="1:9" ht="12.75">
      <c r="A196" s="47"/>
      <c r="B196" s="47"/>
      <c r="C196" s="47"/>
      <c r="D196" s="47"/>
      <c r="E196" s="47"/>
      <c r="F196" s="47"/>
      <c r="G196" s="47"/>
      <c r="H196" s="47"/>
      <c r="I196" s="47"/>
    </row>
    <row r="197" spans="1:9" ht="12.75">
      <c r="A197" s="47"/>
      <c r="B197" s="47"/>
      <c r="C197" s="47"/>
      <c r="D197" s="47"/>
      <c r="E197" s="47"/>
      <c r="F197" s="47"/>
      <c r="G197" s="47"/>
      <c r="H197" s="47"/>
      <c r="I197" s="47"/>
    </row>
    <row r="198" spans="1:9" ht="12.75">
      <c r="A198" s="47"/>
      <c r="B198" s="47"/>
      <c r="C198" s="47"/>
      <c r="D198" s="47"/>
      <c r="E198" s="47"/>
      <c r="F198" s="47"/>
      <c r="G198" s="47"/>
      <c r="H198" s="47"/>
      <c r="I198" s="4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4">
    <dataValidation allowBlank="1" sqref="J24:J25 N1:IV65536 J59:K65536 J48:K57 L4:M65536 J33:K33 J26:K27 J22:K22 J16:K16 J12:K12 J10:K10 J4:K7 J38:K46 A4:I65536 A1:M1"/>
    <dataValidation type="whole" operator="greaterThanOrEqual" allowBlank="1" showInputMessage="1" showErrorMessage="1" errorTitle="Pogrešan unos" error="Mogu se unijeti samo cjelobrojne pozitivne vrijednosti." sqref="J13:K15 J23 K23:K25 K34:K35 K37 J28:J32 K28:K29 J34:J37 J17:K21 K32 J8:K9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58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60" zoomScalePageLayoutView="0" workbookViewId="0" topLeftCell="A29">
      <selection activeCell="A48" sqref="A48:I48"/>
    </sheetView>
  </sheetViews>
  <sheetFormatPr defaultColWidth="9.140625" defaultRowHeight="12.75"/>
  <cols>
    <col min="1" max="9" width="9.140625" style="47" customWidth="1"/>
    <col min="10" max="11" width="10.8515625" style="47" bestFit="1" customWidth="1"/>
    <col min="12" max="16384" width="9.140625" style="47" customWidth="1"/>
  </cols>
  <sheetData>
    <row r="1" spans="1:11" ht="12.75" customHeight="1">
      <c r="A1" s="284" t="s">
        <v>164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339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 customHeight="1">
      <c r="A3" s="287" t="s">
        <v>345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23.25">
      <c r="A4" s="286" t="s">
        <v>59</v>
      </c>
      <c r="B4" s="286"/>
      <c r="C4" s="286"/>
      <c r="D4" s="286"/>
      <c r="E4" s="286"/>
      <c r="F4" s="286"/>
      <c r="G4" s="286"/>
      <c r="H4" s="286"/>
      <c r="I4" s="52" t="s">
        <v>279</v>
      </c>
      <c r="J4" s="53" t="s">
        <v>319</v>
      </c>
      <c r="K4" s="53" t="s">
        <v>320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54">
        <v>2</v>
      </c>
      <c r="J5" s="55" t="s">
        <v>283</v>
      </c>
      <c r="K5" s="55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90"/>
      <c r="J6" s="290"/>
      <c r="K6" s="291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4">
        <v>3052000000</v>
      </c>
      <c r="K7" s="4">
        <v>495000000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4">
        <v>1039000000</v>
      </c>
      <c r="K8" s="4">
        <v>974000000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4"/>
      <c r="K9" s="4">
        <v>1200000000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4"/>
      <c r="K10" s="4">
        <v>0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4"/>
      <c r="K11" s="4">
        <v>0</v>
      </c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4">
        <v>469000000</v>
      </c>
      <c r="K12" s="4">
        <v>1763000000</v>
      </c>
    </row>
    <row r="13" spans="1:11" ht="12.75">
      <c r="A13" s="229" t="s">
        <v>157</v>
      </c>
      <c r="B13" s="230"/>
      <c r="C13" s="230"/>
      <c r="D13" s="230"/>
      <c r="E13" s="230"/>
      <c r="F13" s="230"/>
      <c r="G13" s="230"/>
      <c r="H13" s="230"/>
      <c r="I13" s="1">
        <v>7</v>
      </c>
      <c r="J13" s="48">
        <f>SUM(J7:J12)</f>
        <v>4560000000</v>
      </c>
      <c r="K13" s="48">
        <f>SUM(K7:K12)</f>
        <v>4432000000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4">
        <v>1130000000</v>
      </c>
      <c r="K14" s="4">
        <v>0</v>
      </c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4">
        <v>42000000</v>
      </c>
      <c r="K15" s="4">
        <v>1097000000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4">
        <v>1611000000</v>
      </c>
      <c r="K16" s="4">
        <v>335000000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4">
        <v>976000000</v>
      </c>
      <c r="K17" s="4">
        <v>998000000</v>
      </c>
    </row>
    <row r="18" spans="1:11" ht="12.75">
      <c r="A18" s="229" t="s">
        <v>158</v>
      </c>
      <c r="B18" s="230"/>
      <c r="C18" s="230"/>
      <c r="D18" s="230"/>
      <c r="E18" s="230"/>
      <c r="F18" s="230"/>
      <c r="G18" s="230"/>
      <c r="H18" s="230"/>
      <c r="I18" s="1">
        <v>12</v>
      </c>
      <c r="J18" s="48">
        <f>SUM(J14:J17)</f>
        <v>3759000000</v>
      </c>
      <c r="K18" s="48">
        <f>SUM(K14:K17)</f>
        <v>2430000000</v>
      </c>
    </row>
    <row r="19" spans="1:11" ht="12.75">
      <c r="A19" s="229" t="s">
        <v>36</v>
      </c>
      <c r="B19" s="230"/>
      <c r="C19" s="230"/>
      <c r="D19" s="230"/>
      <c r="E19" s="230"/>
      <c r="F19" s="230"/>
      <c r="G19" s="230"/>
      <c r="H19" s="230"/>
      <c r="I19" s="1">
        <v>13</v>
      </c>
      <c r="J19" s="48">
        <f>IF(J13&gt;J18,J13-J18,0)</f>
        <v>801000000</v>
      </c>
      <c r="K19" s="48">
        <f>IF(K13&gt;K18,K13-K18,0)</f>
        <v>2002000000</v>
      </c>
    </row>
    <row r="20" spans="1:11" ht="12.75">
      <c r="A20" s="229" t="s">
        <v>37</v>
      </c>
      <c r="B20" s="230"/>
      <c r="C20" s="230"/>
      <c r="D20" s="230"/>
      <c r="E20" s="230"/>
      <c r="F20" s="230"/>
      <c r="G20" s="230"/>
      <c r="H20" s="230"/>
      <c r="I20" s="1">
        <v>14</v>
      </c>
      <c r="J20" s="50">
        <f>IF(J18&gt;J13,J18-J13,0)</f>
        <v>0</v>
      </c>
      <c r="K20" s="48">
        <f>IF(K18&gt;K13,K18-K13,0)</f>
        <v>0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90"/>
      <c r="J21" s="290"/>
      <c r="K21" s="291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3">
        <v>5000000</v>
      </c>
      <c r="K22" s="4">
        <v>7000000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3"/>
      <c r="K23" s="4">
        <v>2000000</v>
      </c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3"/>
      <c r="K24" s="4">
        <v>0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3">
        <v>81000000</v>
      </c>
      <c r="K25" s="4">
        <v>33000000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3">
        <v>1000000</v>
      </c>
      <c r="K26" s="4">
        <v>77000000</v>
      </c>
    </row>
    <row r="27" spans="1:11" ht="12.75">
      <c r="A27" s="229" t="s">
        <v>168</v>
      </c>
      <c r="B27" s="230"/>
      <c r="C27" s="230"/>
      <c r="D27" s="230"/>
      <c r="E27" s="230"/>
      <c r="F27" s="230"/>
      <c r="G27" s="230"/>
      <c r="H27" s="230"/>
      <c r="I27" s="1">
        <v>20</v>
      </c>
      <c r="J27" s="50">
        <f>SUM(J22:J26)</f>
        <v>87000000</v>
      </c>
      <c r="K27" s="48">
        <f>SUM(K22:K26)</f>
        <v>119000000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3">
        <v>547000000</v>
      </c>
      <c r="K28" s="4">
        <v>322000000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3"/>
      <c r="K29" s="4">
        <v>18000000</v>
      </c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3">
        <v>882000000</v>
      </c>
      <c r="K30" s="4">
        <v>0</v>
      </c>
    </row>
    <row r="31" spans="1:11" ht="12.75">
      <c r="A31" s="229" t="s">
        <v>5</v>
      </c>
      <c r="B31" s="230"/>
      <c r="C31" s="230"/>
      <c r="D31" s="230"/>
      <c r="E31" s="230"/>
      <c r="F31" s="230"/>
      <c r="G31" s="230"/>
      <c r="H31" s="230"/>
      <c r="I31" s="1">
        <v>24</v>
      </c>
      <c r="J31" s="50">
        <f>SUM(J28:J30)</f>
        <v>1429000000</v>
      </c>
      <c r="K31" s="48">
        <f>SUM(K28:K30)</f>
        <v>340000000</v>
      </c>
    </row>
    <row r="32" spans="1:11" ht="12.75">
      <c r="A32" s="229" t="s">
        <v>38</v>
      </c>
      <c r="B32" s="230"/>
      <c r="C32" s="230"/>
      <c r="D32" s="230"/>
      <c r="E32" s="230"/>
      <c r="F32" s="230"/>
      <c r="G32" s="230"/>
      <c r="H32" s="230"/>
      <c r="I32" s="1">
        <v>25</v>
      </c>
      <c r="J32" s="50">
        <f>IF(J27&gt;J31,J27-J31,0)</f>
        <v>0</v>
      </c>
      <c r="K32" s="48">
        <f>IF(K27&gt;K31,K27-K31,0)</f>
        <v>0</v>
      </c>
    </row>
    <row r="33" spans="1:11" ht="12.75">
      <c r="A33" s="229" t="s">
        <v>39</v>
      </c>
      <c r="B33" s="230"/>
      <c r="C33" s="230"/>
      <c r="D33" s="230"/>
      <c r="E33" s="230"/>
      <c r="F33" s="230"/>
      <c r="G33" s="230"/>
      <c r="H33" s="230"/>
      <c r="I33" s="1">
        <v>26</v>
      </c>
      <c r="J33" s="50">
        <f>IF(J31&gt;J27,J31-J27,0)</f>
        <v>1342000000</v>
      </c>
      <c r="K33" s="48">
        <f>IF(K31&gt;K27,K31-K27,0)</f>
        <v>221000000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90"/>
      <c r="J34" s="290"/>
      <c r="K34" s="291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3"/>
      <c r="K35" s="4"/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3">
        <v>9486000000</v>
      </c>
      <c r="K36" s="4">
        <v>7962000000</v>
      </c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3"/>
      <c r="K37" s="4"/>
    </row>
    <row r="38" spans="1:11" ht="12.75">
      <c r="A38" s="229" t="s">
        <v>68</v>
      </c>
      <c r="B38" s="230"/>
      <c r="C38" s="230"/>
      <c r="D38" s="230"/>
      <c r="E38" s="230"/>
      <c r="F38" s="230"/>
      <c r="G38" s="230"/>
      <c r="H38" s="230"/>
      <c r="I38" s="1">
        <v>30</v>
      </c>
      <c r="J38" s="50">
        <f>SUM(J35:J37)</f>
        <v>9486000000</v>
      </c>
      <c r="K38" s="48">
        <f>SUM(K35:K37)</f>
        <v>7962000000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3">
        <v>8532000000</v>
      </c>
      <c r="K39" s="4">
        <v>9546000000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3">
        <v>480000000</v>
      </c>
      <c r="K40" s="4">
        <v>0</v>
      </c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3"/>
      <c r="K41" s="4">
        <v>0</v>
      </c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3"/>
      <c r="K42" s="4">
        <v>0</v>
      </c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3">
        <f>5000000+8000000</f>
        <v>13000000</v>
      </c>
      <c r="K43" s="4">
        <f>4000000+4000000</f>
        <v>8000000</v>
      </c>
    </row>
    <row r="44" spans="1:11" ht="12.75">
      <c r="A44" s="229" t="s">
        <v>69</v>
      </c>
      <c r="B44" s="230"/>
      <c r="C44" s="230"/>
      <c r="D44" s="230"/>
      <c r="E44" s="230"/>
      <c r="F44" s="230"/>
      <c r="G44" s="230"/>
      <c r="H44" s="230"/>
      <c r="I44" s="1">
        <v>36</v>
      </c>
      <c r="J44" s="50">
        <f>SUM(J39:J43)</f>
        <v>9025000000</v>
      </c>
      <c r="K44" s="48">
        <f>SUM(K39:K43)</f>
        <v>9554000000</v>
      </c>
    </row>
    <row r="45" spans="1:11" ht="12.75">
      <c r="A45" s="229" t="s">
        <v>17</v>
      </c>
      <c r="B45" s="230"/>
      <c r="C45" s="230"/>
      <c r="D45" s="230"/>
      <c r="E45" s="230"/>
      <c r="F45" s="230"/>
      <c r="G45" s="230"/>
      <c r="H45" s="230"/>
      <c r="I45" s="1">
        <v>37</v>
      </c>
      <c r="J45" s="50">
        <f>IF(J38&gt;J44,J38-J44,0)</f>
        <v>461000000</v>
      </c>
      <c r="K45" s="48">
        <f>IF(K38&gt;K44,K38-K44,0)</f>
        <v>0</v>
      </c>
    </row>
    <row r="46" spans="1:11" ht="12.75">
      <c r="A46" s="229" t="s">
        <v>18</v>
      </c>
      <c r="B46" s="230"/>
      <c r="C46" s="230"/>
      <c r="D46" s="230"/>
      <c r="E46" s="230"/>
      <c r="F46" s="230"/>
      <c r="G46" s="230"/>
      <c r="H46" s="230"/>
      <c r="I46" s="1">
        <v>38</v>
      </c>
      <c r="J46" s="50">
        <f>IF(J44&gt;J38,J44-J38,0)</f>
        <v>0</v>
      </c>
      <c r="K46" s="48">
        <f>IF(K44&gt;K38,K44-K38,0)</f>
        <v>1592000000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50">
        <f>IF(J19-J20+J32-J33+J45-J46&gt;0,J19-J20+J32-J33+J45-J46,0)</f>
        <v>0</v>
      </c>
      <c r="K47" s="48">
        <f>IF(K19-K20+K32-K33+K45-K46&gt;0,K19-K20+K32-K33+K45-K46,0)</f>
        <v>189000000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50">
        <f>IF(J20-J19+J33-J32+J46-J45&gt;0,J20-J19+J33-J32+J46-J45,0)</f>
        <v>80000000</v>
      </c>
      <c r="K48" s="48">
        <f>IF(K20-K19+K33-K32+K46-K45&gt;0,K20-K19+K33-K32+K46-K45,0)</f>
        <v>0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3">
        <v>260000000</v>
      </c>
      <c r="K49" s="4">
        <v>229000000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3">
        <f>J47</f>
        <v>0</v>
      </c>
      <c r="K50" s="4">
        <f>K47</f>
        <v>189000000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3">
        <f>J48</f>
        <v>80000000</v>
      </c>
      <c r="K51" s="4">
        <f>K48</f>
        <v>0</v>
      </c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2">
        <v>44</v>
      </c>
      <c r="J52" s="51">
        <f>J49+J50-J51</f>
        <v>180000000</v>
      </c>
      <c r="K52" s="49">
        <f>K49+K50-K51</f>
        <v>418000000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12:H12"/>
    <mergeCell ref="A5:H5"/>
    <mergeCell ref="A6:K6"/>
    <mergeCell ref="A7:H7"/>
    <mergeCell ref="A8:H8"/>
    <mergeCell ref="A10:H10"/>
    <mergeCell ref="A1:K1"/>
    <mergeCell ref="A2:K2"/>
    <mergeCell ref="A4:H4"/>
    <mergeCell ref="A9:H9"/>
    <mergeCell ref="A3:K3"/>
    <mergeCell ref="A11:H11"/>
  </mergeCells>
  <dataValidations count="1">
    <dataValidation allowBlank="1" sqref="L1:IV65536 A1:K2 A4:K65536"/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60" zoomScalePageLayoutView="0" workbookViewId="0" topLeftCell="A30">
      <selection activeCell="K68" sqref="K68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84" t="s">
        <v>197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93" t="s">
        <v>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92" t="s">
        <v>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33.75">
      <c r="A4" s="286" t="s">
        <v>59</v>
      </c>
      <c r="B4" s="286"/>
      <c r="C4" s="286"/>
      <c r="D4" s="286"/>
      <c r="E4" s="286"/>
      <c r="F4" s="286"/>
      <c r="G4" s="286"/>
      <c r="H4" s="286"/>
      <c r="I4" s="52" t="s">
        <v>279</v>
      </c>
      <c r="J4" s="53" t="s">
        <v>319</v>
      </c>
      <c r="K4" s="53" t="s">
        <v>320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58">
        <v>2</v>
      </c>
      <c r="J5" s="59" t="s">
        <v>283</v>
      </c>
      <c r="K5" s="59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90"/>
      <c r="J6" s="290"/>
      <c r="K6" s="291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3"/>
      <c r="K7" s="4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3"/>
      <c r="K8" s="4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3"/>
      <c r="K9" s="4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3"/>
      <c r="K10" s="4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3"/>
      <c r="K11" s="4"/>
    </row>
    <row r="12" spans="1:11" ht="12.75">
      <c r="A12" s="229" t="s">
        <v>198</v>
      </c>
      <c r="B12" s="230"/>
      <c r="C12" s="230"/>
      <c r="D12" s="230"/>
      <c r="E12" s="230"/>
      <c r="F12" s="230"/>
      <c r="G12" s="230"/>
      <c r="H12" s="230"/>
      <c r="I12" s="1">
        <v>6</v>
      </c>
      <c r="J12" s="50">
        <f>SUM(J7:J11)</f>
        <v>0</v>
      </c>
      <c r="K12" s="48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3"/>
      <c r="K13" s="4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3"/>
      <c r="K14" s="4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3"/>
      <c r="K15" s="4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3"/>
      <c r="K16" s="4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3"/>
      <c r="K17" s="4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3"/>
      <c r="K18" s="4"/>
    </row>
    <row r="19" spans="1:11" ht="12.75">
      <c r="A19" s="229" t="s">
        <v>47</v>
      </c>
      <c r="B19" s="230"/>
      <c r="C19" s="230"/>
      <c r="D19" s="230"/>
      <c r="E19" s="230"/>
      <c r="F19" s="230"/>
      <c r="G19" s="230"/>
      <c r="H19" s="230"/>
      <c r="I19" s="1">
        <v>13</v>
      </c>
      <c r="J19" s="50">
        <f>SUM(J13:J18)</f>
        <v>0</v>
      </c>
      <c r="K19" s="48">
        <f>SUM(K13:K18)</f>
        <v>0</v>
      </c>
    </row>
    <row r="20" spans="1:11" ht="12.75">
      <c r="A20" s="229" t="s">
        <v>108</v>
      </c>
      <c r="B20" s="295"/>
      <c r="C20" s="295"/>
      <c r="D20" s="295"/>
      <c r="E20" s="295"/>
      <c r="F20" s="295"/>
      <c r="G20" s="295"/>
      <c r="H20" s="296"/>
      <c r="I20" s="1">
        <v>14</v>
      </c>
      <c r="J20" s="50">
        <f>IF(J12&gt;J19,J12-J19,0)</f>
        <v>0</v>
      </c>
      <c r="K20" s="48">
        <f>IF(K12&gt;K19,K12-K19,0)</f>
        <v>0</v>
      </c>
    </row>
    <row r="21" spans="1:11" ht="12.75">
      <c r="A21" s="235" t="s">
        <v>109</v>
      </c>
      <c r="B21" s="297"/>
      <c r="C21" s="297"/>
      <c r="D21" s="297"/>
      <c r="E21" s="297"/>
      <c r="F21" s="297"/>
      <c r="G21" s="297"/>
      <c r="H21" s="298"/>
      <c r="I21" s="1">
        <v>15</v>
      </c>
      <c r="J21" s="50">
        <f>IF(J19&gt;J12,J19-J12,0)</f>
        <v>0</v>
      </c>
      <c r="K21" s="48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90"/>
      <c r="J22" s="290"/>
      <c r="K22" s="291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3"/>
      <c r="K23" s="4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3"/>
      <c r="K24" s="4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3"/>
      <c r="K25" s="4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3"/>
      <c r="K26" s="4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3"/>
      <c r="K27" s="4"/>
    </row>
    <row r="28" spans="1:11" ht="12.75">
      <c r="A28" s="229" t="s">
        <v>114</v>
      </c>
      <c r="B28" s="230"/>
      <c r="C28" s="230"/>
      <c r="D28" s="230"/>
      <c r="E28" s="230"/>
      <c r="F28" s="230"/>
      <c r="G28" s="230"/>
      <c r="H28" s="230"/>
      <c r="I28" s="1">
        <v>21</v>
      </c>
      <c r="J28" s="50">
        <f>SUM(J23:J27)</f>
        <v>0</v>
      </c>
      <c r="K28" s="48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3"/>
      <c r="K29" s="4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3"/>
      <c r="K30" s="4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3"/>
      <c r="K31" s="4"/>
    </row>
    <row r="32" spans="1:11" ht="12.75">
      <c r="A32" s="229" t="s">
        <v>48</v>
      </c>
      <c r="B32" s="230"/>
      <c r="C32" s="230"/>
      <c r="D32" s="230"/>
      <c r="E32" s="230"/>
      <c r="F32" s="230"/>
      <c r="G32" s="230"/>
      <c r="H32" s="230"/>
      <c r="I32" s="1">
        <v>25</v>
      </c>
      <c r="J32" s="50">
        <f>SUM(J29:J31)</f>
        <v>0</v>
      </c>
      <c r="K32" s="48">
        <f>SUM(K29:K31)</f>
        <v>0</v>
      </c>
    </row>
    <row r="33" spans="1:11" ht="12.75">
      <c r="A33" s="229" t="s">
        <v>110</v>
      </c>
      <c r="B33" s="230"/>
      <c r="C33" s="230"/>
      <c r="D33" s="230"/>
      <c r="E33" s="230"/>
      <c r="F33" s="230"/>
      <c r="G33" s="230"/>
      <c r="H33" s="230"/>
      <c r="I33" s="1">
        <v>26</v>
      </c>
      <c r="J33" s="50">
        <f>IF(J28&gt;J32,J28-J32,0)</f>
        <v>0</v>
      </c>
      <c r="K33" s="48">
        <f>IF(K28&gt;K32,K28-K32,0)</f>
        <v>0</v>
      </c>
    </row>
    <row r="34" spans="1:11" ht="12.75">
      <c r="A34" s="229" t="s">
        <v>111</v>
      </c>
      <c r="B34" s="230"/>
      <c r="C34" s="230"/>
      <c r="D34" s="230"/>
      <c r="E34" s="230"/>
      <c r="F34" s="230"/>
      <c r="G34" s="230"/>
      <c r="H34" s="230"/>
      <c r="I34" s="1">
        <v>27</v>
      </c>
      <c r="J34" s="50">
        <f>IF(J32&gt;J28,J32-J28,0)</f>
        <v>0</v>
      </c>
      <c r="K34" s="48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90">
        <v>0</v>
      </c>
      <c r="J35" s="290"/>
      <c r="K35" s="291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3"/>
      <c r="K36" s="4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3"/>
      <c r="K37" s="4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3"/>
      <c r="K38" s="4"/>
    </row>
    <row r="39" spans="1:11" ht="12.75">
      <c r="A39" s="229" t="s">
        <v>49</v>
      </c>
      <c r="B39" s="230"/>
      <c r="C39" s="230"/>
      <c r="D39" s="230"/>
      <c r="E39" s="230"/>
      <c r="F39" s="230"/>
      <c r="G39" s="230"/>
      <c r="H39" s="230"/>
      <c r="I39" s="1">
        <v>31</v>
      </c>
      <c r="J39" s="50">
        <f>SUM(J36:J38)</f>
        <v>0</v>
      </c>
      <c r="K39" s="48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3"/>
      <c r="K40" s="4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3"/>
      <c r="K41" s="4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3"/>
      <c r="K42" s="4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3"/>
      <c r="K43" s="4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3"/>
      <c r="K44" s="4"/>
    </row>
    <row r="45" spans="1:11" ht="12.75">
      <c r="A45" s="229" t="s">
        <v>148</v>
      </c>
      <c r="B45" s="230"/>
      <c r="C45" s="230"/>
      <c r="D45" s="230"/>
      <c r="E45" s="230"/>
      <c r="F45" s="230"/>
      <c r="G45" s="230"/>
      <c r="H45" s="230"/>
      <c r="I45" s="1">
        <v>37</v>
      </c>
      <c r="J45" s="50">
        <f>SUM(J40:J44)</f>
        <v>0</v>
      </c>
      <c r="K45" s="48">
        <f>SUM(K40:K44)</f>
        <v>0</v>
      </c>
    </row>
    <row r="46" spans="1:11" ht="12.75">
      <c r="A46" s="229" t="s">
        <v>162</v>
      </c>
      <c r="B46" s="230"/>
      <c r="C46" s="230"/>
      <c r="D46" s="230"/>
      <c r="E46" s="230"/>
      <c r="F46" s="230"/>
      <c r="G46" s="230"/>
      <c r="H46" s="230"/>
      <c r="I46" s="1">
        <v>38</v>
      </c>
      <c r="J46" s="50">
        <f>IF(J39&gt;J45,J39-J45,0)</f>
        <v>0</v>
      </c>
      <c r="K46" s="48">
        <f>IF(K39&gt;K45,K39-K45,0)</f>
        <v>0</v>
      </c>
    </row>
    <row r="47" spans="1:11" ht="12.75">
      <c r="A47" s="229" t="s">
        <v>163</v>
      </c>
      <c r="B47" s="230"/>
      <c r="C47" s="230"/>
      <c r="D47" s="230"/>
      <c r="E47" s="230"/>
      <c r="F47" s="230"/>
      <c r="G47" s="230"/>
      <c r="H47" s="230"/>
      <c r="I47" s="1">
        <v>39</v>
      </c>
      <c r="J47" s="50">
        <f>IF(J45&gt;J39,J45-J39,0)</f>
        <v>0</v>
      </c>
      <c r="K47" s="48">
        <f>IF(K45&gt;K39,K45-K39,0)</f>
        <v>0</v>
      </c>
    </row>
    <row r="48" spans="1:11" ht="12.75">
      <c r="A48" s="229" t="s">
        <v>149</v>
      </c>
      <c r="B48" s="230"/>
      <c r="C48" s="230"/>
      <c r="D48" s="230"/>
      <c r="E48" s="230"/>
      <c r="F48" s="230"/>
      <c r="G48" s="230"/>
      <c r="H48" s="230"/>
      <c r="I48" s="1">
        <v>40</v>
      </c>
      <c r="J48" s="50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29" t="s">
        <v>15</v>
      </c>
      <c r="B49" s="230"/>
      <c r="C49" s="230"/>
      <c r="D49" s="230"/>
      <c r="E49" s="230"/>
      <c r="F49" s="230"/>
      <c r="G49" s="230"/>
      <c r="H49" s="230"/>
      <c r="I49" s="1">
        <v>41</v>
      </c>
      <c r="J49" s="50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29" t="s">
        <v>161</v>
      </c>
      <c r="B50" s="230"/>
      <c r="C50" s="230"/>
      <c r="D50" s="230"/>
      <c r="E50" s="230"/>
      <c r="F50" s="230"/>
      <c r="G50" s="230"/>
      <c r="H50" s="230"/>
      <c r="I50" s="1">
        <v>42</v>
      </c>
      <c r="J50" s="3"/>
      <c r="K50" s="4"/>
    </row>
    <row r="51" spans="1:11" ht="12.75">
      <c r="A51" s="229" t="s">
        <v>175</v>
      </c>
      <c r="B51" s="230"/>
      <c r="C51" s="230"/>
      <c r="D51" s="230"/>
      <c r="E51" s="230"/>
      <c r="F51" s="230"/>
      <c r="G51" s="230"/>
      <c r="H51" s="230"/>
      <c r="I51" s="1">
        <v>43</v>
      </c>
      <c r="J51" s="3"/>
      <c r="K51" s="4"/>
    </row>
    <row r="52" spans="1:11" ht="12.75">
      <c r="A52" s="229" t="s">
        <v>176</v>
      </c>
      <c r="B52" s="230"/>
      <c r="C52" s="230"/>
      <c r="D52" s="230"/>
      <c r="E52" s="230"/>
      <c r="F52" s="230"/>
      <c r="G52" s="230"/>
      <c r="H52" s="230"/>
      <c r="I52" s="1">
        <v>44</v>
      </c>
      <c r="J52" s="3"/>
      <c r="K52" s="4"/>
    </row>
    <row r="53" spans="1:11" ht="12.75">
      <c r="A53" s="235" t="s">
        <v>177</v>
      </c>
      <c r="B53" s="236"/>
      <c r="C53" s="236"/>
      <c r="D53" s="236"/>
      <c r="E53" s="236"/>
      <c r="F53" s="236"/>
      <c r="G53" s="236"/>
      <c r="H53" s="236"/>
      <c r="I53" s="2">
        <v>45</v>
      </c>
      <c r="J53" s="51">
        <f>J50+J51-J52</f>
        <v>0</v>
      </c>
      <c r="K53" s="49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46:H46"/>
    <mergeCell ref="A47:H47"/>
    <mergeCell ref="A52:H52"/>
    <mergeCell ref="A41:H41"/>
    <mergeCell ref="A42:H42"/>
    <mergeCell ref="A43:H43"/>
    <mergeCell ref="A44:H44"/>
    <mergeCell ref="A53:H53"/>
    <mergeCell ref="A48:H48"/>
    <mergeCell ref="A49:H49"/>
    <mergeCell ref="A50:H50"/>
    <mergeCell ref="A51:H51"/>
    <mergeCell ref="A45:H45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zoomScalePageLayoutView="0" workbookViewId="0" topLeftCell="A1">
      <selection activeCell="H48" sqref="H48:I48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1.7109375" style="61" bestFit="1" customWidth="1"/>
    <col min="12" max="16384" width="9.140625" style="61" customWidth="1"/>
  </cols>
  <sheetData>
    <row r="1" spans="1:11" ht="12.75">
      <c r="A1" s="309" t="s">
        <v>281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5.75">
      <c r="A2" s="37"/>
      <c r="B2" s="60"/>
      <c r="C2" s="315" t="s">
        <v>282</v>
      </c>
      <c r="D2" s="315"/>
      <c r="E2" s="142">
        <v>40909</v>
      </c>
      <c r="F2" s="38" t="s">
        <v>250</v>
      </c>
      <c r="G2" s="316" t="s">
        <v>324</v>
      </c>
      <c r="H2" s="317"/>
      <c r="I2" s="60"/>
      <c r="J2" s="60"/>
      <c r="K2" s="60"/>
    </row>
    <row r="3" spans="1:11" ht="23.25">
      <c r="A3" s="318" t="s">
        <v>59</v>
      </c>
      <c r="B3" s="318"/>
      <c r="C3" s="318"/>
      <c r="D3" s="318"/>
      <c r="E3" s="318"/>
      <c r="F3" s="318"/>
      <c r="G3" s="318"/>
      <c r="H3" s="318"/>
      <c r="I3" s="64" t="s">
        <v>305</v>
      </c>
      <c r="J3" s="65" t="s">
        <v>150</v>
      </c>
      <c r="K3" s="65" t="s">
        <v>151</v>
      </c>
    </row>
    <row r="4" spans="1:11" ht="12.75">
      <c r="A4" s="319">
        <v>1</v>
      </c>
      <c r="B4" s="319"/>
      <c r="C4" s="319"/>
      <c r="D4" s="319"/>
      <c r="E4" s="319"/>
      <c r="F4" s="319"/>
      <c r="G4" s="319"/>
      <c r="H4" s="319"/>
      <c r="I4" s="67">
        <v>2</v>
      </c>
      <c r="J4" s="66" t="s">
        <v>283</v>
      </c>
      <c r="K4" s="66" t="s">
        <v>284</v>
      </c>
    </row>
    <row r="5" spans="1:11" ht="12.75">
      <c r="A5" s="299" t="s">
        <v>285</v>
      </c>
      <c r="B5" s="300"/>
      <c r="C5" s="300"/>
      <c r="D5" s="300"/>
      <c r="E5" s="300"/>
      <c r="F5" s="300"/>
      <c r="G5" s="300"/>
      <c r="H5" s="300"/>
      <c r="I5" s="39">
        <v>1</v>
      </c>
      <c r="J5" s="40">
        <v>9000000000</v>
      </c>
      <c r="K5" s="40">
        <v>9000000000</v>
      </c>
    </row>
    <row r="6" spans="1:11" ht="12.75">
      <c r="A6" s="299" t="s">
        <v>286</v>
      </c>
      <c r="B6" s="300"/>
      <c r="C6" s="300"/>
      <c r="D6" s="300"/>
      <c r="E6" s="300"/>
      <c r="F6" s="300"/>
      <c r="G6" s="300"/>
      <c r="H6" s="300"/>
      <c r="I6" s="39">
        <v>2</v>
      </c>
      <c r="J6" s="41"/>
      <c r="K6" s="41"/>
    </row>
    <row r="7" spans="1:11" ht="12.75">
      <c r="A7" s="299" t="s">
        <v>287</v>
      </c>
      <c r="B7" s="300"/>
      <c r="C7" s="300"/>
      <c r="D7" s="300"/>
      <c r="E7" s="300"/>
      <c r="F7" s="300"/>
      <c r="G7" s="300"/>
      <c r="H7" s="300"/>
      <c r="I7" s="39">
        <v>3</v>
      </c>
      <c r="J7" s="41">
        <v>1279000000</v>
      </c>
      <c r="K7" s="41">
        <v>2440000000</v>
      </c>
    </row>
    <row r="8" spans="1:11" ht="12.75">
      <c r="A8" s="299" t="s">
        <v>288</v>
      </c>
      <c r="B8" s="300"/>
      <c r="C8" s="300"/>
      <c r="D8" s="300"/>
      <c r="E8" s="300"/>
      <c r="F8" s="300"/>
      <c r="G8" s="300"/>
      <c r="H8" s="300"/>
      <c r="I8" s="39">
        <v>4</v>
      </c>
      <c r="J8" s="41">
        <f>1556000000-480000000</f>
        <v>1076000000</v>
      </c>
      <c r="K8" s="41">
        <v>3043000000</v>
      </c>
    </row>
    <row r="9" spans="1:11" ht="12.75">
      <c r="A9" s="299" t="s">
        <v>289</v>
      </c>
      <c r="B9" s="300"/>
      <c r="C9" s="300"/>
      <c r="D9" s="300"/>
      <c r="E9" s="300"/>
      <c r="F9" s="300"/>
      <c r="G9" s="300"/>
      <c r="H9" s="300"/>
      <c r="I9" s="39">
        <v>5</v>
      </c>
      <c r="J9" s="41">
        <f>2447000000</f>
        <v>2447000000</v>
      </c>
      <c r="K9" s="41">
        <v>367000000</v>
      </c>
    </row>
    <row r="10" spans="1:11" ht="12.75">
      <c r="A10" s="299" t="s">
        <v>290</v>
      </c>
      <c r="B10" s="300"/>
      <c r="C10" s="300"/>
      <c r="D10" s="300"/>
      <c r="E10" s="300"/>
      <c r="F10" s="300"/>
      <c r="G10" s="300"/>
      <c r="H10" s="300"/>
      <c r="I10" s="39">
        <v>6</v>
      </c>
      <c r="J10" s="41"/>
      <c r="K10" s="41"/>
    </row>
    <row r="11" spans="1:11" ht="12.75">
      <c r="A11" s="299" t="s">
        <v>291</v>
      </c>
      <c r="B11" s="300"/>
      <c r="C11" s="300"/>
      <c r="D11" s="300"/>
      <c r="E11" s="300"/>
      <c r="F11" s="300"/>
      <c r="G11" s="300"/>
      <c r="H11" s="300"/>
      <c r="I11" s="39">
        <v>7</v>
      </c>
      <c r="J11" s="41"/>
      <c r="K11" s="41"/>
    </row>
    <row r="12" spans="1:11" ht="12.75">
      <c r="A12" s="299" t="s">
        <v>292</v>
      </c>
      <c r="B12" s="300"/>
      <c r="C12" s="300"/>
      <c r="D12" s="300"/>
      <c r="E12" s="300"/>
      <c r="F12" s="300"/>
      <c r="G12" s="300"/>
      <c r="H12" s="300"/>
      <c r="I12" s="39">
        <v>8</v>
      </c>
      <c r="J12" s="41">
        <v>32000000</v>
      </c>
      <c r="K12" s="41">
        <v>8000000</v>
      </c>
    </row>
    <row r="13" spans="1:11" ht="12.75">
      <c r="A13" s="299" t="s">
        <v>293</v>
      </c>
      <c r="B13" s="300"/>
      <c r="C13" s="300"/>
      <c r="D13" s="300"/>
      <c r="E13" s="300"/>
      <c r="F13" s="300"/>
      <c r="G13" s="300"/>
      <c r="H13" s="300"/>
      <c r="I13" s="39">
        <v>9</v>
      </c>
      <c r="J13" s="41"/>
      <c r="K13" s="41"/>
    </row>
    <row r="14" spans="1:11" ht="12.75">
      <c r="A14" s="301" t="s">
        <v>294</v>
      </c>
      <c r="B14" s="302"/>
      <c r="C14" s="302"/>
      <c r="D14" s="302"/>
      <c r="E14" s="302"/>
      <c r="F14" s="302"/>
      <c r="G14" s="302"/>
      <c r="H14" s="302"/>
      <c r="I14" s="39">
        <v>10</v>
      </c>
      <c r="J14" s="62">
        <f>SUM(J5:J13)</f>
        <v>13834000000</v>
      </c>
      <c r="K14" s="62">
        <f>SUM(K5:K13)</f>
        <v>14858000000</v>
      </c>
    </row>
    <row r="15" spans="1:11" ht="12.75">
      <c r="A15" s="299" t="s">
        <v>295</v>
      </c>
      <c r="B15" s="300"/>
      <c r="C15" s="300"/>
      <c r="D15" s="300"/>
      <c r="E15" s="300"/>
      <c r="F15" s="300"/>
      <c r="G15" s="300"/>
      <c r="H15" s="300"/>
      <c r="I15" s="39">
        <v>11</v>
      </c>
      <c r="J15" s="41">
        <f>RDG!J58</f>
        <v>-673000000</v>
      </c>
      <c r="K15" s="41">
        <f>RDG!L58</f>
        <v>201000000</v>
      </c>
    </row>
    <row r="16" spans="1:11" ht="12.75">
      <c r="A16" s="299" t="s">
        <v>296</v>
      </c>
      <c r="B16" s="300"/>
      <c r="C16" s="300"/>
      <c r="D16" s="300"/>
      <c r="E16" s="300"/>
      <c r="F16" s="300"/>
      <c r="G16" s="300"/>
      <c r="H16" s="300"/>
      <c r="I16" s="39">
        <v>12</v>
      </c>
      <c r="J16" s="41"/>
      <c r="K16" s="41"/>
    </row>
    <row r="17" spans="1:11" ht="12.75">
      <c r="A17" s="299" t="s">
        <v>297</v>
      </c>
      <c r="B17" s="300"/>
      <c r="C17" s="300"/>
      <c r="D17" s="300"/>
      <c r="E17" s="300"/>
      <c r="F17" s="300"/>
      <c r="G17" s="300"/>
      <c r="H17" s="300"/>
      <c r="I17" s="39">
        <v>13</v>
      </c>
      <c r="J17" s="41"/>
      <c r="K17" s="41"/>
    </row>
    <row r="18" spans="1:11" ht="12.75">
      <c r="A18" s="299" t="s">
        <v>298</v>
      </c>
      <c r="B18" s="300"/>
      <c r="C18" s="300"/>
      <c r="D18" s="300"/>
      <c r="E18" s="300"/>
      <c r="F18" s="300"/>
      <c r="G18" s="300"/>
      <c r="H18" s="300"/>
      <c r="I18" s="39">
        <v>14</v>
      </c>
      <c r="J18" s="41"/>
      <c r="K18" s="41"/>
    </row>
    <row r="19" spans="1:11" ht="12.75">
      <c r="A19" s="299" t="s">
        <v>299</v>
      </c>
      <c r="B19" s="300"/>
      <c r="C19" s="300"/>
      <c r="D19" s="300"/>
      <c r="E19" s="300"/>
      <c r="F19" s="300"/>
      <c r="G19" s="300"/>
      <c r="H19" s="300"/>
      <c r="I19" s="39">
        <v>15</v>
      </c>
      <c r="J19" s="41"/>
      <c r="K19" s="41"/>
    </row>
    <row r="20" spans="1:11" ht="12.75">
      <c r="A20" s="299" t="s">
        <v>300</v>
      </c>
      <c r="B20" s="300"/>
      <c r="C20" s="300"/>
      <c r="D20" s="300"/>
      <c r="E20" s="300"/>
      <c r="F20" s="300"/>
      <c r="G20" s="300"/>
      <c r="H20" s="300"/>
      <c r="I20" s="39">
        <v>16</v>
      </c>
      <c r="J20" s="41">
        <f>J9+RDG!J60</f>
        <v>2452000000</v>
      </c>
      <c r="K20" s="41">
        <f>K9+K12</f>
        <v>375000000</v>
      </c>
    </row>
    <row r="21" spans="1:11" ht="12.75">
      <c r="A21" s="301" t="s">
        <v>301</v>
      </c>
      <c r="B21" s="302"/>
      <c r="C21" s="302"/>
      <c r="D21" s="302"/>
      <c r="E21" s="302"/>
      <c r="F21" s="302"/>
      <c r="G21" s="302"/>
      <c r="H21" s="302"/>
      <c r="I21" s="39">
        <v>17</v>
      </c>
      <c r="J21" s="63">
        <f>SUM(J15:J20)</f>
        <v>1779000000</v>
      </c>
      <c r="K21" s="63">
        <f>SUM(K15:K20)</f>
        <v>576000000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ht="12.75">
      <c r="A23" s="303" t="s">
        <v>302</v>
      </c>
      <c r="B23" s="304"/>
      <c r="C23" s="304"/>
      <c r="D23" s="304"/>
      <c r="E23" s="304"/>
      <c r="F23" s="304"/>
      <c r="G23" s="304"/>
      <c r="H23" s="304"/>
      <c r="I23" s="42">
        <v>18</v>
      </c>
      <c r="J23" s="40"/>
      <c r="K23" s="40"/>
    </row>
    <row r="24" spans="1:11" ht="17.25" customHeight="1">
      <c r="A24" s="305" t="s">
        <v>303</v>
      </c>
      <c r="B24" s="306"/>
      <c r="C24" s="306"/>
      <c r="D24" s="306"/>
      <c r="E24" s="306"/>
      <c r="F24" s="306"/>
      <c r="G24" s="306"/>
      <c r="H24" s="306"/>
      <c r="I24" s="43">
        <v>19</v>
      </c>
      <c r="J24" s="63"/>
      <c r="K24" s="63"/>
    </row>
    <row r="25" spans="1:11" ht="30" customHeight="1">
      <c r="A25" s="307" t="s">
        <v>304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25:K25"/>
    <mergeCell ref="A1:K1"/>
    <mergeCell ref="A19:H19"/>
    <mergeCell ref="A20:H20"/>
    <mergeCell ref="A21:H21"/>
    <mergeCell ref="A22:K22"/>
    <mergeCell ref="A15:H15"/>
    <mergeCell ref="A16:H16"/>
    <mergeCell ref="A5:H5"/>
    <mergeCell ref="A6:H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48" sqref="H48:I48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20" t="s">
        <v>280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21" t="s">
        <v>316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</row>
    <row r="6" spans="1:10" ht="12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spans="1:10" ht="12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2.7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</row>
    <row r="9" spans="1:10" ht="12.7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</row>
    <row r="10" spans="1:10" ht="12.7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12.75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Kolar Ivan</cp:lastModifiedBy>
  <cp:lastPrinted>2012-07-30T20:25:40Z</cp:lastPrinted>
  <dcterms:created xsi:type="dcterms:W3CDTF">2008-10-17T11:51:54Z</dcterms:created>
  <dcterms:modified xsi:type="dcterms:W3CDTF">2012-07-30T20:27:07Z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