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9170" windowHeight="622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<sst xmlns="http://schemas.openxmlformats.org/spreadsheetml/2006/main" count="399" uniqueCount="347">
  <si>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</si>
  <si>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</si>
  <si>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</si>
  <si>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</si>
  <si>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</si>
  <si>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</si>
  <si>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</si>
  <si>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</si>
  <si>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</si>
  <si>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</si>
  <si>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</si>
  <si>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</si>
  <si>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</si>
  <si>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</si>
  <si>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</si>
  <si>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</si>
  <si>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</si>
  <si>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</si>
  <si>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</si>
  <si>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</si>
  <si>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</si>
  <si>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</si>
  <si>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</si>
  <si>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</si>
  <si>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</si>
  <si>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</si>
  <si>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</si>
  <si>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</si>
  <si>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</si>
  <si>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</si>
  <si>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</si>
  <si>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</si>
  <si>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</si>
  <si>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</si>
  <si>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</si>
  <si>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</si>
  <si>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</si>
  <si>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</si>
  <si>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</si>
  <si>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</si>
  <si>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</si>
  <si>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</si>
  <si>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</si>
  <si>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</si>
  <si>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</si>
  <si>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</si>
  <si>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</si>
  <si>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</si>
  <si>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</si>
  <si>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</si>
  <si>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</si>
  <si>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</si>
  <si>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</si>
  <si>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</si>
  <si>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</si>
  <si>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</si>
  <si>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</si>
  <si>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</si>
  <si>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</si>
  <si>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</si>
  <si>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</si>
  <si>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</si>
  <si>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</si>
  <si>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</si>
  <si>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</si>
  <si>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</si>
  <si>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</si>
  <si>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</si>
  <si>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</si>
  <si>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</si>
  <si>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</si>
  <si>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</si>
  <si>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</si>
  <si>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</si>
  <si>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</si>
  <si>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</si>
  <si>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</si>
  <si>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</si>
  <si>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</si>
  <si>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</si>
  <si>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</si>
  <si>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</si>
  <si>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</si>
  <si>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</si>
  <si>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</si>
  <si>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</si>
  <si>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</si>
  <si>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</si>
  <si>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</si>
  <si>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</si>
  <si>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</si>
  <si>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</si>
  <si>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</si>
  <si>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</si>
  <si>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</si>
  <si>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</si>
  <si>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</si>
  <si>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</si>
  <si>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</si>
  <si>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</si>
  <si>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</si>
  <si>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</si>
  <si>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</si>
  <si>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</si>
  <si>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</si>
  <si>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</si>
  <si>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</si>
  <si>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</si>
  <si>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</si>
  <si>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</si>
  <si>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</si>
  <si>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</si>
  <si>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</si>
  <si>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</si>
  <si>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</si>
  <si>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</si>
  <si>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</si>
  <si>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</si>
  <si>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</si>
  <si>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</si>
  <si>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</si>
  <si>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</si>
  <si>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</si>
  <si>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</si>
  <si>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</si>
  <si>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</si>
  <si>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</si>
  <si>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</si>
  <si>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</si>
  <si>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</si>
  <si>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</si>
  <si>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</si>
  <si>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</si>
  <si>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</si>
  <si>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</si>
  <si>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</si>
  <si>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</si>
  <si>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</si>
  <si>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</si>
  <si>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</si>
  <si>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</si>
  <si>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</si>
  <si>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</si>
  <si>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</si>
  <si>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</si>
  <si>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</si>
  <si>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</si>
  <si>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</si>
  <si>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</si>
  <si>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</si>
  <si>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</si>
  <si>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</si>
  <si>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</si>
  <si>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</si>
  <si>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</si>
  <si>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</si>
  <si>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</si>
  <si>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</si>
  <si>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</si>
  <si>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</si>
  <si>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</si>
  <si>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</si>
  <si>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</si>
  <si>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</si>
  <si>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</si>
  <si>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</si>
  <si>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</si>
  <si>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</si>
  <si>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</si>
  <si>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</si>
  <si>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</si>
  <si>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</si>
  <si>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</si>
  <si>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</si>
  <si>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</si>
  <si>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</si>
  <si>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</si>
  <si>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</si>
  <si>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</si>
  <si>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</si>
  <si>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</si>
  <si>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</si>
  <si>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</si>
  <si>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</si>
  <si>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</si>
  <si>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</si>
  <si>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</si>
  <si>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</si>
  <si>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</si>
  <si>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</si>
  <si>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</si>
  <si>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</si>
  <si>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</si>
  <si>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</si>
  <si>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</si>
  <si>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</si>
  <si>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</si>
  <si>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</si>
  <si>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</si>
  <si>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</si>
  <si>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</si>
  <si>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</si>
  <si>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</si>
  <si>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</si>
  <si>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</si>
  <si>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</si>
  <si>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</si>
  <si>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</si>
  <si>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</si>
  <si>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</si>
  <si>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</si>
  <si>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</si>
  <si>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</si>
  <si>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</si>
  <si>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</si>
  <si>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</si>
  <si>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</si>
  <si>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</si>
  <si>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</si>
  <si>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</si>
  <si>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</si>
  <si>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</si>
  <si>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</si>
  <si>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</si>
  <si>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</si>
  <si>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</si>
  <si>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</si>
  <si>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</si>
  <si>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</si>
  <si>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</si>
  <si>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</si>
  <si>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</si>
  <si>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</si>
  <si>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</si>
  <si>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</si>
  <si>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</si>
  <si>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</si>
  <si>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</si>
  <si>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</si>
  <si>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</si>
  <si>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</si>
  <si>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</si>
  <si>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</si>
  <si>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</si>
  <si>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</si>
  <si>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</si>
  <si>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</si>
  <si>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</si>
  <si>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</si>
  <si>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</si>
  <si>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</si>
  <si>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</si>
  <si>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</si>
  <si>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</si>
  <si>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</si>
  <si>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</si>
  <si>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</si>
  <si>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</si>
  <si>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</si>
  <si>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</si>
  <si>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</si>
  <si>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</si>
  <si>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</si>
  <si>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</si>
  <si>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</si>
  <si>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</si>
  <si>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</si>
  <si>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</si>
  <si>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</si>
  <si>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</si>
  <si>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</si>
  <si>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</si>
  <si>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</si>
  <si>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</si>
  <si>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</si>
  <si>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</si>
  <si>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</si>
  <si>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</si>
  <si>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</si>
  <si>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</si>
  <si>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</si>
  <si>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</si>
  <si>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</si>
  <si>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</si>
  <si>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</si>
  <si>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</si>
  <si>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</si>
  <si>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</si>
  <si>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</si>
  <si>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</si>
  <si>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</si>
  <si>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</si>
  <si>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</si>
  <si>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</si>
  <si>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</si>
  <si>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</si>
  <si>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</si>
  <si>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</si>
  <si>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</si>
  <si>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</si>
  <si>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</si>
  <si>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</si>
  <si>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</si>
  <si>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</si>
  <si>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</si>
  <si>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</si>
  <si>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</si>
  <si>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</si>
  <si>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</si>
  <si>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</si>
  <si>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</si>
  <si>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</si>
  <si>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</si>
  <si>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</si>
  <si>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</si>
  <si>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</si>
  <si>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</si>
  <si>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</si>
  <si>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</si>
  <si>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</si>
  <si>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</si>
  <si>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</si>
  <si>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</si>
  <si>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31.12.2011.</t>
  </si>
  <si>
    <t>03586243</t>
  </si>
  <si>
    <t>080000604</t>
  </si>
  <si>
    <t>27759560625</t>
  </si>
  <si>
    <t>INA d.d. ( Matica )</t>
  </si>
  <si>
    <t>ZAGREB</t>
  </si>
  <si>
    <t>Avenija Većeslava Holjevca 10</t>
  </si>
  <si>
    <t>www.ina.hr</t>
  </si>
  <si>
    <t>GRAD ZAGREB</t>
  </si>
  <si>
    <t>1920</t>
  </si>
  <si>
    <t>NE</t>
  </si>
  <si>
    <t>Top računovodstvo servisi d.o.o.; Zagreb; Član INA Grupe</t>
  </si>
  <si>
    <t>01 612-3143</t>
  </si>
  <si>
    <t>01 612-3115</t>
  </si>
  <si>
    <t>Ratko.Markovic@trs.ina.hr </t>
  </si>
  <si>
    <t xml:space="preserve">Ratko Marković </t>
  </si>
  <si>
    <t>u razdoblju 01.01.2011. do 31.12.2011.</t>
  </si>
  <si>
    <t>01.01.</t>
  </si>
  <si>
    <t>Zoltán Sándor Áldott</t>
  </si>
  <si>
    <t>u razdoblju 01.01.2011. do 31.12.2012.</t>
  </si>
  <si>
    <t>stanje na dan 31.12.2011.</t>
  </si>
  <si>
    <t>Obveznik:   INA - Industrija nafte d.d., Avenija Većeslava Holjevca 10, 10000 Zagreb</t>
  </si>
  <si>
    <t>Obveznik:  INA - Industrija nafte d.d., Avenija Većeslava Holjevca 10, 10000 Zagreb</t>
  </si>
  <si>
    <t>Obveznik: INA - Industrija nafte d.d., Avenija Većeslava Holjevca 10, 10000 Zagreb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</si>
</sst>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  <numFmt numFmtId="183" formatCode="000"/>
    <numFmt numFmtId="184" formatCode="#,##0&quot;kn&quot;;\-#,##0&quot;kn&quot;"/>
    <numFmt numFmtId="185" formatCode="#,##0&quot;kn&quot;;[Red]\-#,##0&quot;kn&quot;"/>
    <numFmt numFmtId="186" formatCode="#,##0.00&quot;kn&quot;;\-#,##0.00&quot;kn&quot;"/>
    <numFmt numFmtId="187" formatCode="#,##0.00&quot;kn&quot;;[Red]\-#,##0.00&quot;kn&quot;"/>
    <numFmt numFmtId="188" formatCode="_-* #,##0&quot;kn&quot;_-;\-* #,##0&quot;kn&quot;_-;_-* &quot;-&quot;&quot;kn&quot;_-;_-@_-"/>
    <numFmt numFmtId="189" formatCode="_-* #,##0_k_n_-;\-* #,##0_k_n_-;_-* &quot;-&quot;_k_n_-;_-@_-"/>
    <numFmt numFmtId="190" formatCode="_-* #,##0.00&quot;kn&quot;_-;\-* #,##0.00&quot;kn&quot;_-;_-* &quot;-&quot;??&quot;kn&quot;_-;_-@_-"/>
    <numFmt numFmtId="191" formatCode="_-* #,##0.00_k_n_-;\-* #,##0.00_k_n_-;_-* &quot;-&quot;??_k_n_-;_-@_-"/>
    <numFmt numFmtId="192" formatCode="#,##0.00&quot; kn&quot;;\-#,##0.00&quot; kn&quot;"/>
    <numFmt numFmtId="193" formatCode="0.0000000000"/>
    <numFmt numFmtId="194" formatCode="00"/>
    <numFmt numFmtId="195" formatCode="0.0"/>
    <numFmt numFmtId="196" formatCode="_ * #,##0.00_-\ _k_n_ ;_ * #,##0.00\-\ _k_n_ ;_ * &quot;-&quot;??_-\ _k_n_ ;_ @_ "/>
    <numFmt numFmtId="197" formatCode="_ * #,##0_-\ _k_n_ ;_ * #,##0\-\ _k_n_ ;_ * &quot;-&quot;_-\ _k_n_ ;_ @_ "/>
    <numFmt numFmtId="198" formatCode="_ * #,##0.00_-\ &quot;kn&quot;_ ;_ * #,##0.00\-\ &quot;kn&quot;_ ;_ * &quot;-&quot;??_-\ &quot;kn&quot;_ ;_ @_ "/>
    <numFmt numFmtId="199" formatCode="_ * #,##0_-\ &quot;kn&quot;_ ;_ * #,##0\-\ &quot;kn&quot;_ ;_ * &quot;-&quot;_-\ &quot;kn&quot;_ ;_ @_ "/>
    <numFmt numFmtId="200" formatCode="#,##0.0"/>
    <numFmt numFmtId="201" formatCode="mm/dd/yy"/>
    <numFmt numFmtId="202" formatCode="[$-41A]d\.\ mmmm\ yyyy"/>
    <numFmt numFmtId="203" formatCode="#0,"/>
    <numFmt numFmtId="204" formatCode="#,"/>
    <numFmt numFmtId="205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1" xfId="0" applyNumberFormat="1" applyFont="1" applyFill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83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7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83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horizontal="center" vertical="center"/>
    </xf>
    <xf numFmtId="0" fontId="14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4" fillId="0" borderId="25" xfId="63" applyFont="1" applyFill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0" xfId="15" applyNumberFormat="1" applyFont="1" applyFill="1" applyBorder="1" applyAlignment="1" applyProtection="1">
      <alignment horizontal="center" vertical="center"/>
      <protection hidden="1" locked="0"/>
    </xf>
    <xf numFmtId="49" fontId="2" fillId="24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20" xfId="15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1" fillId="0" borderId="10" xfId="15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15" applyNumberFormat="1" applyFont="1" applyFill="1" applyBorder="1" applyAlignment="1" applyProtection="1">
      <alignment horizontal="right" vertical="center"/>
      <protection hidden="1"/>
    </xf>
    <xf numFmtId="3" fontId="1" fillId="0" borderId="10" xfId="15" applyNumberFormat="1" applyFont="1" applyFill="1" applyBorder="1" applyAlignment="1" applyProtection="1">
      <alignment horizontal="right" vertical="center"/>
      <protection hidden="1"/>
    </xf>
    <xf numFmtId="3" fontId="1" fillId="0" borderId="14" xfId="15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>
      <alignment/>
    </xf>
    <xf numFmtId="3" fontId="1" fillId="0" borderId="10" xfId="15" applyNumberFormat="1" applyFont="1" applyFill="1" applyBorder="1" applyAlignment="1" applyProtection="1">
      <alignment vertical="center"/>
      <protection locked="0"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29" xfId="15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2" fillId="0" borderId="29" xfId="58" applyFont="1" applyFill="1" applyBorder="1" applyAlignment="1" applyProtection="1">
      <alignment/>
      <protection hidden="1" locked="0"/>
    </xf>
    <xf numFmtId="0" fontId="4" fillId="0" borderId="27" xfId="54" applyFill="1" applyBorder="1" applyAlignment="1" applyProtection="1">
      <alignment/>
      <protection hidden="1" locked="0"/>
    </xf>
    <xf numFmtId="0" fontId="3" fillId="0" borderId="28" xfId="15" applyFont="1" applyBorder="1" applyAlignment="1">
      <alignment horizontal="left"/>
      <protection/>
    </xf>
    <xf numFmtId="0" fontId="13" fillId="0" borderId="27" xfId="54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24" borderId="27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5" applyNumberFormat="1" applyFont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2" fillId="24" borderId="27" xfId="15" applyFont="1" applyFill="1" applyBorder="1" applyAlignment="1" applyProtection="1">
      <alignment horizontal="left" vertical="center"/>
      <protection hidden="1" locked="0"/>
    </xf>
    <xf numFmtId="0" fontId="3" fillId="0" borderId="28" xfId="15" applyFont="1" applyBorder="1" applyAlignment="1">
      <alignment horizontal="left" vertical="center"/>
      <protection/>
    </xf>
    <xf numFmtId="0" fontId="3" fillId="0" borderId="29" xfId="15" applyFont="1" applyBorder="1" applyAlignment="1">
      <alignment horizontal="left" vertical="center"/>
      <protection/>
    </xf>
    <xf numFmtId="1" fontId="2" fillId="24" borderId="27" xfId="15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8" applyFont="1" applyFill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15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5" xfId="58" applyFont="1" applyBorder="1" applyAlignment="1" applyProtection="1">
      <alignment horizontal="right" wrapText="1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0" borderId="27" xfId="54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8" fillId="0" borderId="0" xfId="63" applyFont="1" applyBorder="1" applyAlignment="1" applyProtection="1">
      <alignment horizontal="left"/>
      <protection hidden="1"/>
    </xf>
    <xf numFmtId="0" fontId="19" fillId="0" borderId="0" xfId="63" applyFont="1" applyBorder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6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&#160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247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7" t="s">
        <v>248</v>
      </c>
      <c r="B2" s="158"/>
      <c r="C2" s="158"/>
      <c r="D2" s="159"/>
      <c r="E2" s="120" t="s">
        <v>322</v>
      </c>
      <c r="F2" s="12"/>
      <c r="G2" s="13" t="s">
        <v>249</v>
      </c>
      <c r="H2" s="120" t="s">
        <v>323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60" t="s">
        <v>316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3" t="s">
        <v>250</v>
      </c>
      <c r="B6" s="164"/>
      <c r="C6" s="155" t="s">
        <v>324</v>
      </c>
      <c r="D6" s="15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5" t="s">
        <v>251</v>
      </c>
      <c r="B8" s="166"/>
      <c r="C8" s="155" t="s">
        <v>325</v>
      </c>
      <c r="D8" s="15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2" t="s">
        <v>252</v>
      </c>
      <c r="B10" s="153"/>
      <c r="C10" s="155" t="s">
        <v>326</v>
      </c>
      <c r="D10" s="15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3" t="s">
        <v>253</v>
      </c>
      <c r="B12" s="164"/>
      <c r="C12" s="167" t="s">
        <v>327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3" t="s">
        <v>254</v>
      </c>
      <c r="B14" s="164"/>
      <c r="C14" s="170">
        <v>10000</v>
      </c>
      <c r="D14" s="171"/>
      <c r="E14" s="16"/>
      <c r="F14" s="167" t="s">
        <v>328</v>
      </c>
      <c r="G14" s="168"/>
      <c r="H14" s="168"/>
      <c r="I14" s="16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3" t="s">
        <v>255</v>
      </c>
      <c r="B16" s="164"/>
      <c r="C16" s="167" t="s">
        <v>329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3" t="s">
        <v>256</v>
      </c>
      <c r="B18" s="164"/>
      <c r="C18" s="150"/>
      <c r="D18" s="151"/>
      <c r="E18" s="151"/>
      <c r="F18" s="151"/>
      <c r="G18" s="151"/>
      <c r="H18" s="151"/>
      <c r="I18" s="14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3" t="s">
        <v>257</v>
      </c>
      <c r="B20" s="164"/>
      <c r="C20" s="148" t="s">
        <v>330</v>
      </c>
      <c r="D20" s="151"/>
      <c r="E20" s="151"/>
      <c r="F20" s="151"/>
      <c r="G20" s="151"/>
      <c r="H20" s="151"/>
      <c r="I20" s="14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3" t="s">
        <v>258</v>
      </c>
      <c r="B22" s="164"/>
      <c r="C22" s="124">
        <v>133</v>
      </c>
      <c r="D22" s="167" t="s">
        <v>328</v>
      </c>
      <c r="E22" s="149"/>
      <c r="F22" s="144"/>
      <c r="G22" s="163"/>
      <c r="H22" s="14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3" t="s">
        <v>259</v>
      </c>
      <c r="B24" s="164"/>
      <c r="C24" s="124">
        <v>21</v>
      </c>
      <c r="D24" s="167" t="s">
        <v>331</v>
      </c>
      <c r="E24" s="149"/>
      <c r="F24" s="149"/>
      <c r="G24" s="144"/>
      <c r="H24" s="51" t="s">
        <v>260</v>
      </c>
      <c r="I24" s="125">
        <v>8876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63" t="s">
        <v>261</v>
      </c>
      <c r="B26" s="164"/>
      <c r="C26" s="126" t="s">
        <v>333</v>
      </c>
      <c r="D26" s="25"/>
      <c r="E26" s="33"/>
      <c r="F26" s="24"/>
      <c r="G26" s="146" t="s">
        <v>262</v>
      </c>
      <c r="H26" s="164"/>
      <c r="I26" s="125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39" t="s">
        <v>263</v>
      </c>
      <c r="B28" s="140"/>
      <c r="C28" s="141"/>
      <c r="D28" s="141"/>
      <c r="E28" s="142" t="s">
        <v>264</v>
      </c>
      <c r="F28" s="143"/>
      <c r="G28" s="143"/>
      <c r="H28" s="135" t="s">
        <v>265</v>
      </c>
      <c r="I28" s="13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37"/>
      <c r="B30" s="138"/>
      <c r="C30" s="138"/>
      <c r="D30" s="172"/>
      <c r="E30" s="137"/>
      <c r="F30" s="138"/>
      <c r="G30" s="138"/>
      <c r="H30" s="173"/>
      <c r="I30" s="174"/>
      <c r="J30" s="10"/>
      <c r="K30" s="10"/>
      <c r="L30" s="10"/>
    </row>
    <row r="31" spans="1:12" ht="12.75">
      <c r="A31" s="94"/>
      <c r="B31" s="22"/>
      <c r="C31" s="21"/>
      <c r="D31" s="175"/>
      <c r="E31" s="175"/>
      <c r="F31" s="175"/>
      <c r="G31" s="176"/>
      <c r="H31" s="16"/>
      <c r="I31" s="101"/>
      <c r="J31" s="10"/>
      <c r="K31" s="10"/>
      <c r="L31" s="10"/>
    </row>
    <row r="32" spans="1:12" ht="12.75">
      <c r="A32" s="137"/>
      <c r="B32" s="138"/>
      <c r="C32" s="138"/>
      <c r="D32" s="172"/>
      <c r="E32" s="137"/>
      <c r="F32" s="138"/>
      <c r="G32" s="138"/>
      <c r="H32" s="173"/>
      <c r="I32" s="17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37"/>
      <c r="B34" s="138"/>
      <c r="C34" s="138"/>
      <c r="D34" s="172"/>
      <c r="E34" s="137"/>
      <c r="F34" s="138"/>
      <c r="G34" s="138"/>
      <c r="H34" s="173"/>
      <c r="I34" s="17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37"/>
      <c r="B36" s="138"/>
      <c r="C36" s="138"/>
      <c r="D36" s="172"/>
      <c r="E36" s="137"/>
      <c r="F36" s="138"/>
      <c r="G36" s="138"/>
      <c r="H36" s="173"/>
      <c r="I36" s="174"/>
      <c r="J36" s="10"/>
      <c r="K36" s="10"/>
      <c r="L36" s="10"/>
    </row>
    <row r="37" spans="1:12" ht="12.75">
      <c r="A37" s="103"/>
      <c r="B37" s="30"/>
      <c r="C37" s="179"/>
      <c r="D37" s="180"/>
      <c r="E37" s="16"/>
      <c r="F37" s="179"/>
      <c r="G37" s="180"/>
      <c r="H37" s="16"/>
      <c r="I37" s="95"/>
      <c r="J37" s="10"/>
      <c r="K37" s="10"/>
      <c r="L37" s="10"/>
    </row>
    <row r="38" spans="1:12" ht="12.75">
      <c r="A38" s="137"/>
      <c r="B38" s="138"/>
      <c r="C38" s="138"/>
      <c r="D38" s="172"/>
      <c r="E38" s="137"/>
      <c r="F38" s="138"/>
      <c r="G38" s="138"/>
      <c r="H38" s="173"/>
      <c r="I38" s="17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37"/>
      <c r="B40" s="138"/>
      <c r="C40" s="138"/>
      <c r="D40" s="172"/>
      <c r="E40" s="137"/>
      <c r="F40" s="138"/>
      <c r="G40" s="138"/>
      <c r="H40" s="173"/>
      <c r="I40" s="174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2" t="s">
        <v>266</v>
      </c>
      <c r="B44" s="187"/>
      <c r="C44" s="167" t="s">
        <v>334</v>
      </c>
      <c r="D44" s="182"/>
      <c r="E44" s="182"/>
      <c r="F44" s="182"/>
      <c r="G44" s="182"/>
      <c r="H44" s="182"/>
      <c r="I44" s="182"/>
      <c r="J44" s="10"/>
      <c r="K44" s="10"/>
      <c r="L44" s="10"/>
    </row>
    <row r="45" spans="1:12" ht="12.75">
      <c r="A45" s="103"/>
      <c r="B45" s="30"/>
      <c r="C45" s="179"/>
      <c r="D45" s="180"/>
      <c r="E45" s="16"/>
      <c r="F45" s="179"/>
      <c r="G45" s="181"/>
      <c r="H45" s="35"/>
      <c r="I45" s="107"/>
      <c r="J45" s="10"/>
      <c r="K45" s="10"/>
      <c r="L45" s="10"/>
    </row>
    <row r="46" spans="1:12" ht="12.75">
      <c r="A46" s="152" t="s">
        <v>267</v>
      </c>
      <c r="B46" s="187"/>
      <c r="C46" s="167" t="s">
        <v>338</v>
      </c>
      <c r="D46" s="182"/>
      <c r="E46" s="182"/>
      <c r="F46" s="182"/>
      <c r="G46" s="182"/>
      <c r="H46" s="182"/>
      <c r="I46" s="182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2" t="s">
        <v>269</v>
      </c>
      <c r="B48" s="187"/>
      <c r="C48" s="188" t="s">
        <v>335</v>
      </c>
      <c r="D48" s="189"/>
      <c r="E48" s="190"/>
      <c r="F48" s="16"/>
      <c r="G48" s="51" t="s">
        <v>270</v>
      </c>
      <c r="H48" s="188" t="s">
        <v>336</v>
      </c>
      <c r="I48" s="190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2" t="s">
        <v>256</v>
      </c>
      <c r="B50" s="187"/>
      <c r="C50" s="193" t="s">
        <v>337</v>
      </c>
      <c r="D50" s="194"/>
      <c r="E50" s="194"/>
      <c r="F50" s="194"/>
      <c r="G50" s="194"/>
      <c r="H50" s="194"/>
      <c r="I50" s="19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3" t="s">
        <v>271</v>
      </c>
      <c r="B52" s="164"/>
      <c r="C52" s="196" t="s">
        <v>341</v>
      </c>
      <c r="D52" s="194"/>
      <c r="E52" s="194"/>
      <c r="F52" s="194"/>
      <c r="G52" s="194"/>
      <c r="H52" s="194"/>
      <c r="I52" s="197"/>
      <c r="J52" s="10"/>
      <c r="K52" s="10"/>
      <c r="L52" s="10"/>
    </row>
    <row r="53" spans="1:12" ht="12.75">
      <c r="A53" s="108"/>
      <c r="B53" s="20"/>
      <c r="C53" s="183" t="s">
        <v>272</v>
      </c>
      <c r="D53" s="183"/>
      <c r="E53" s="183"/>
      <c r="F53" s="183"/>
      <c r="G53" s="183"/>
      <c r="H53" s="183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8" t="s">
        <v>273</v>
      </c>
      <c r="C55" s="199"/>
      <c r="D55" s="199"/>
      <c r="E55" s="19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200" t="s">
        <v>305</v>
      </c>
      <c r="C56" s="201"/>
      <c r="D56" s="201"/>
      <c r="E56" s="201"/>
      <c r="F56" s="201"/>
      <c r="G56" s="201"/>
      <c r="H56" s="201"/>
      <c r="I56" s="202"/>
      <c r="J56" s="10"/>
      <c r="K56" s="10"/>
      <c r="L56" s="10"/>
    </row>
    <row r="57" spans="1:12" ht="12.75">
      <c r="A57" s="108"/>
      <c r="B57" s="200" t="s">
        <v>306</v>
      </c>
      <c r="C57" s="201"/>
      <c r="D57" s="201"/>
      <c r="E57" s="201"/>
      <c r="F57" s="201"/>
      <c r="G57" s="201"/>
      <c r="H57" s="201"/>
      <c r="I57" s="110"/>
      <c r="J57" s="10"/>
      <c r="K57" s="10"/>
      <c r="L57" s="10"/>
    </row>
    <row r="58" spans="1:12" ht="12.75">
      <c r="A58" s="108"/>
      <c r="B58" s="200" t="s">
        <v>307</v>
      </c>
      <c r="C58" s="201"/>
      <c r="D58" s="201"/>
      <c r="E58" s="201"/>
      <c r="F58" s="201"/>
      <c r="G58" s="201"/>
      <c r="H58" s="201"/>
      <c r="I58" s="202"/>
      <c r="J58" s="10"/>
      <c r="K58" s="10"/>
      <c r="L58" s="10"/>
    </row>
    <row r="59" spans="1:12" ht="12.75">
      <c r="A59" s="108"/>
      <c r="B59" s="200" t="s">
        <v>308</v>
      </c>
      <c r="C59" s="201"/>
      <c r="D59" s="201"/>
      <c r="E59" s="201"/>
      <c r="F59" s="201"/>
      <c r="G59" s="201"/>
      <c r="H59" s="201"/>
      <c r="I59" s="20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84" t="s">
        <v>276</v>
      </c>
      <c r="H62" s="185"/>
      <c r="I62" s="186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91"/>
      <c r="H63" s="192"/>
      <c r="I63" s="119"/>
      <c r="J63" s="10"/>
      <c r="K63" s="10"/>
      <c r="L63" s="10"/>
    </row>
  </sheetData>
  <sheetProtection/>
  <protectedRanges>
    <protectedRange sqref="E2 H2 A34:D34 A32:I32 A30:I30 C18:I18 C20:I20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:F22" name="Range1_9"/>
    <protectedRange sqref="C24:G24" name="Range1_10"/>
    <protectedRange sqref="I24" name="Range1_12"/>
    <protectedRange sqref="I26" name="Range1_13"/>
    <protectedRange sqref="C26" name="Range1_11"/>
  </protectedRanges>
  <mergeCells count="72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a.hr"/>
    <hyperlink ref="C50" r:id="rId2" display="Ratko.Markovic@trs.ina.hr 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49">
      <selection activeCell="J69" sqref="J69:K114"/>
    </sheetView>
  </sheetViews>
  <sheetFormatPr defaultColWidth="9.140625" defaultRowHeight="12.75"/>
  <cols>
    <col min="1" max="9" width="9.140625" style="52" customWidth="1"/>
    <col min="10" max="11" width="12.140625" style="52" bestFit="1" customWidth="1"/>
    <col min="12" max="12" width="12.8515625" style="52" bestFit="1" customWidth="1"/>
    <col min="13" max="16384" width="9.140625" style="52" customWidth="1"/>
  </cols>
  <sheetData>
    <row r="1" spans="1:11" ht="12.75" customHeight="1">
      <c r="A1" s="240" t="s">
        <v>152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344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>
      <c r="A4" s="245" t="s">
        <v>58</v>
      </c>
      <c r="B4" s="246"/>
      <c r="C4" s="246"/>
      <c r="D4" s="246"/>
      <c r="E4" s="246"/>
      <c r="F4" s="246"/>
      <c r="G4" s="246"/>
      <c r="H4" s="247"/>
      <c r="I4" s="58" t="s">
        <v>277</v>
      </c>
      <c r="J4" s="59" t="s">
        <v>318</v>
      </c>
      <c r="K4" s="60" t="s">
        <v>319</v>
      </c>
    </row>
    <row r="5" spans="1:11" ht="12.75">
      <c r="A5" s="236">
        <v>1</v>
      </c>
      <c r="B5" s="236"/>
      <c r="C5" s="236"/>
      <c r="D5" s="236"/>
      <c r="E5" s="236"/>
      <c r="F5" s="236"/>
      <c r="G5" s="236"/>
      <c r="H5" s="236"/>
      <c r="I5" s="57">
        <v>2</v>
      </c>
      <c r="J5" s="56">
        <v>3</v>
      </c>
      <c r="K5" s="56">
        <v>4</v>
      </c>
    </row>
    <row r="6" spans="1:11" ht="12.7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>
      <c r="A7" s="212" t="s">
        <v>59</v>
      </c>
      <c r="B7" s="213"/>
      <c r="C7" s="213"/>
      <c r="D7" s="213"/>
      <c r="E7" s="213"/>
      <c r="F7" s="213"/>
      <c r="G7" s="213"/>
      <c r="H7" s="230"/>
      <c r="I7" s="3">
        <v>1</v>
      </c>
      <c r="J7" s="6"/>
      <c r="K7" s="6"/>
    </row>
    <row r="8" spans="1:11" ht="12.75">
      <c r="A8" s="219" t="s">
        <v>12</v>
      </c>
      <c r="B8" s="220"/>
      <c r="C8" s="220"/>
      <c r="D8" s="220"/>
      <c r="E8" s="220"/>
      <c r="F8" s="220"/>
      <c r="G8" s="220"/>
      <c r="H8" s="221"/>
      <c r="I8" s="1">
        <v>2</v>
      </c>
      <c r="J8" s="53">
        <f>J9+J16+J26+J35+J39</f>
        <v>23042000000</v>
      </c>
      <c r="K8" s="53">
        <f>K9+K16+K26+K35+K39</f>
        <v>22421000000</v>
      </c>
    </row>
    <row r="9" spans="1:11" ht="12.75">
      <c r="A9" s="216" t="s">
        <v>204</v>
      </c>
      <c r="B9" s="217"/>
      <c r="C9" s="217"/>
      <c r="D9" s="217"/>
      <c r="E9" s="217"/>
      <c r="F9" s="217"/>
      <c r="G9" s="217"/>
      <c r="H9" s="218"/>
      <c r="I9" s="1">
        <v>3</v>
      </c>
      <c r="J9" s="53">
        <f>SUM(J10:J15)</f>
        <v>864000000</v>
      </c>
      <c r="K9" s="53">
        <f>SUM(K10:K15)</f>
        <v>888000000</v>
      </c>
    </row>
    <row r="10" spans="1:11" ht="12.75">
      <c r="A10" s="216" t="s">
        <v>111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107000000</v>
      </c>
      <c r="K10" s="7">
        <v>76000000</v>
      </c>
    </row>
    <row r="11" spans="1:11" ht="12.75">
      <c r="A11" s="216" t="s">
        <v>13</v>
      </c>
      <c r="B11" s="217"/>
      <c r="C11" s="217"/>
      <c r="D11" s="217"/>
      <c r="E11" s="217"/>
      <c r="F11" s="217"/>
      <c r="G11" s="217"/>
      <c r="H11" s="218"/>
      <c r="I11" s="1">
        <v>5</v>
      </c>
      <c r="J11" s="7"/>
      <c r="K11" s="7"/>
    </row>
    <row r="12" spans="1:11" ht="12.75">
      <c r="A12" s="216" t="s">
        <v>112</v>
      </c>
      <c r="B12" s="217"/>
      <c r="C12" s="217"/>
      <c r="D12" s="217"/>
      <c r="E12" s="217"/>
      <c r="F12" s="217"/>
      <c r="G12" s="217"/>
      <c r="H12" s="218"/>
      <c r="I12" s="1">
        <v>6</v>
      </c>
      <c r="J12" s="7"/>
      <c r="K12" s="7"/>
    </row>
    <row r="13" spans="1:11" ht="12.75">
      <c r="A13" s="216" t="s">
        <v>207</v>
      </c>
      <c r="B13" s="217"/>
      <c r="C13" s="217"/>
      <c r="D13" s="217"/>
      <c r="E13" s="217"/>
      <c r="F13" s="217"/>
      <c r="G13" s="217"/>
      <c r="H13" s="218"/>
      <c r="I13" s="1">
        <v>7</v>
      </c>
      <c r="J13" s="7">
        <v>37000000</v>
      </c>
      <c r="K13" s="7">
        <v>12000000</v>
      </c>
    </row>
    <row r="14" spans="1:11" ht="12.75">
      <c r="A14" s="216" t="s">
        <v>208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720000000</v>
      </c>
      <c r="K14" s="7">
        <f>805000000-5000000</f>
        <v>800000000</v>
      </c>
    </row>
    <row r="15" spans="1:11" ht="12.75">
      <c r="A15" s="216" t="s">
        <v>209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ht="12.75">
      <c r="A16" s="216" t="s">
        <v>205</v>
      </c>
      <c r="B16" s="217"/>
      <c r="C16" s="217"/>
      <c r="D16" s="217"/>
      <c r="E16" s="217"/>
      <c r="F16" s="217"/>
      <c r="G16" s="217"/>
      <c r="H16" s="218"/>
      <c r="I16" s="1">
        <v>10</v>
      </c>
      <c r="J16" s="53">
        <f>SUM(J17:J25)</f>
        <v>19572000000</v>
      </c>
      <c r="K16" s="53">
        <f>SUM(K17:K25)</f>
        <v>18576000000</v>
      </c>
    </row>
    <row r="17" spans="1:11" ht="12.75">
      <c r="A17" s="216" t="s">
        <v>210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897000000</v>
      </c>
      <c r="K17" s="7">
        <v>987000000</v>
      </c>
    </row>
    <row r="18" spans="1:11" ht="12.75">
      <c r="A18" s="216" t="s">
        <v>246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7727000000</v>
      </c>
      <c r="K18" s="7">
        <v>7809000000</v>
      </c>
    </row>
    <row r="19" spans="1:11" ht="12.75">
      <c r="A19" s="216" t="s">
        <v>211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1969000000</v>
      </c>
      <c r="K19" s="7">
        <v>6542000000</v>
      </c>
    </row>
    <row r="20" spans="1:11" ht="12.75">
      <c r="A20" s="216" t="s">
        <v>26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253000000</v>
      </c>
      <c r="K20" s="7">
        <v>385000000</v>
      </c>
    </row>
    <row r="21" spans="1:11" ht="12.75">
      <c r="A21" s="216" t="s">
        <v>27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ht="12.75">
      <c r="A22" s="216" t="s">
        <v>71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50000000</v>
      </c>
      <c r="K22" s="7">
        <v>21000000</v>
      </c>
    </row>
    <row r="23" spans="1:11" ht="12.75">
      <c r="A23" s="216" t="s">
        <v>72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8667000000</v>
      </c>
      <c r="K23" s="7">
        <f>2827000000-4000000</f>
        <v>2823000000</v>
      </c>
    </row>
    <row r="24" spans="1:11" ht="12.75">
      <c r="A24" s="216" t="s">
        <v>73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3000000</v>
      </c>
      <c r="K24" s="7">
        <v>3000000</v>
      </c>
    </row>
    <row r="25" spans="1:11" ht="12.75">
      <c r="A25" s="216" t="s">
        <v>74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6000000</v>
      </c>
      <c r="K25" s="7">
        <v>6000000</v>
      </c>
    </row>
    <row r="26" spans="1:11" ht="12.75">
      <c r="A26" s="216" t="s">
        <v>189</v>
      </c>
      <c r="B26" s="217"/>
      <c r="C26" s="217"/>
      <c r="D26" s="217"/>
      <c r="E26" s="217"/>
      <c r="F26" s="217"/>
      <c r="G26" s="217"/>
      <c r="H26" s="218"/>
      <c r="I26" s="1">
        <v>20</v>
      </c>
      <c r="J26" s="53">
        <f>SUM(J27:J34)</f>
        <v>2129000000</v>
      </c>
      <c r="K26" s="53">
        <f>SUM(K27:K34)</f>
        <v>2192000000</v>
      </c>
    </row>
    <row r="27" spans="1:11" ht="12.75">
      <c r="A27" s="216" t="s">
        <v>75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1224000000</v>
      </c>
      <c r="K27" s="7">
        <v>1033000000</v>
      </c>
    </row>
    <row r="28" spans="1:11" ht="12.75">
      <c r="A28" s="216" t="s">
        <v>76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101000000</v>
      </c>
      <c r="K28" s="7">
        <v>444000000</v>
      </c>
    </row>
    <row r="29" spans="1:11" ht="12.75">
      <c r="A29" s="216" t="s">
        <v>77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57000000</v>
      </c>
      <c r="K29" s="7">
        <v>40000000</v>
      </c>
    </row>
    <row r="30" spans="1:11" ht="12.75">
      <c r="A30" s="216" t="s">
        <v>82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ht="12.75">
      <c r="A31" s="216" t="s">
        <v>83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330000000</v>
      </c>
      <c r="K31" s="7">
        <v>350000000</v>
      </c>
    </row>
    <row r="32" spans="1:11" ht="12.75">
      <c r="A32" s="216" t="s">
        <v>84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/>
      <c r="K32" s="7"/>
    </row>
    <row r="33" spans="1:11" ht="12.75">
      <c r="A33" s="216" t="s">
        <v>78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417000000</v>
      </c>
      <c r="K33" s="7">
        <v>325000000</v>
      </c>
    </row>
    <row r="34" spans="1:11" ht="12.75">
      <c r="A34" s="216" t="s">
        <v>182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 ht="12.75">
      <c r="A35" s="216" t="s">
        <v>183</v>
      </c>
      <c r="B35" s="217"/>
      <c r="C35" s="217"/>
      <c r="D35" s="217"/>
      <c r="E35" s="217"/>
      <c r="F35" s="217"/>
      <c r="G35" s="217"/>
      <c r="H35" s="218"/>
      <c r="I35" s="1">
        <v>29</v>
      </c>
      <c r="J35" s="53">
        <f>SUM(J36:J38)</f>
        <v>254000000</v>
      </c>
      <c r="K35" s="53">
        <f>SUM(K36:K38)</f>
        <v>174000000</v>
      </c>
    </row>
    <row r="36" spans="1:11" ht="12.75">
      <c r="A36" s="216" t="s">
        <v>79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>
        <v>116000000</v>
      </c>
      <c r="K36" s="7">
        <v>48000000</v>
      </c>
    </row>
    <row r="37" spans="1:11" ht="12.75">
      <c r="A37" s="216" t="s">
        <v>80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>
        <v>136000000</v>
      </c>
      <c r="K37" s="7">
        <v>126000000</v>
      </c>
    </row>
    <row r="38" spans="1:11" ht="12.75">
      <c r="A38" s="216" t="s">
        <v>81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>
        <v>2000000</v>
      </c>
      <c r="K38" s="7"/>
    </row>
    <row r="39" spans="1:11" ht="12.75">
      <c r="A39" s="216" t="s">
        <v>184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223000000</v>
      </c>
      <c r="K39" s="7">
        <v>591000000</v>
      </c>
    </row>
    <row r="40" spans="1:11" ht="12.75">
      <c r="A40" s="219" t="s">
        <v>239</v>
      </c>
      <c r="B40" s="220"/>
      <c r="C40" s="220"/>
      <c r="D40" s="220"/>
      <c r="E40" s="220"/>
      <c r="F40" s="220"/>
      <c r="G40" s="220"/>
      <c r="H40" s="221"/>
      <c r="I40" s="1">
        <v>34</v>
      </c>
      <c r="J40" s="53">
        <f>J41+J49+J56+J64</f>
        <v>7075000000</v>
      </c>
      <c r="K40" s="53">
        <f>K41+K49+K56+K64</f>
        <v>7320000000</v>
      </c>
    </row>
    <row r="41" spans="1:11" ht="12.75">
      <c r="A41" s="216" t="s">
        <v>99</v>
      </c>
      <c r="B41" s="217"/>
      <c r="C41" s="217"/>
      <c r="D41" s="217"/>
      <c r="E41" s="217"/>
      <c r="F41" s="217"/>
      <c r="G41" s="217"/>
      <c r="H41" s="218"/>
      <c r="I41" s="1">
        <v>35</v>
      </c>
      <c r="J41" s="53">
        <f>SUM(J42:J48)</f>
        <v>2230000000</v>
      </c>
      <c r="K41" s="53">
        <f>SUM(K42:K48)</f>
        <v>3030000000</v>
      </c>
    </row>
    <row r="42" spans="1:11" ht="12.75">
      <c r="A42" s="216" t="s">
        <v>116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572000000</v>
      </c>
      <c r="K42" s="7">
        <v>1026000000</v>
      </c>
    </row>
    <row r="43" spans="1:11" ht="12.75">
      <c r="A43" s="216" t="s">
        <v>117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914000000</v>
      </c>
      <c r="K43" s="7">
        <v>1150000000</v>
      </c>
    </row>
    <row r="44" spans="1:11" ht="12.75">
      <c r="A44" s="216" t="s">
        <v>85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/>
      <c r="K44" s="7"/>
    </row>
    <row r="45" spans="1:11" ht="12.75">
      <c r="A45" s="216" t="s">
        <v>86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593000000</v>
      </c>
      <c r="K45" s="7">
        <v>695000000</v>
      </c>
    </row>
    <row r="46" spans="1:11" ht="12.75">
      <c r="A46" s="216" t="s">
        <v>87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139000000</v>
      </c>
      <c r="K46" s="7">
        <v>159000000</v>
      </c>
    </row>
    <row r="47" spans="1:11" ht="12.75">
      <c r="A47" s="216" t="s">
        <v>88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 ht="12.75">
      <c r="A48" s="216" t="s">
        <v>89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>
        <v>12000000</v>
      </c>
      <c r="K48" s="7">
        <v>0</v>
      </c>
    </row>
    <row r="49" spans="1:11" ht="12.75">
      <c r="A49" s="216" t="s">
        <v>100</v>
      </c>
      <c r="B49" s="217"/>
      <c r="C49" s="217"/>
      <c r="D49" s="217"/>
      <c r="E49" s="217"/>
      <c r="F49" s="217"/>
      <c r="G49" s="217"/>
      <c r="H49" s="218"/>
      <c r="I49" s="1">
        <v>43</v>
      </c>
      <c r="J49" s="53">
        <f>SUM(J50:J55)</f>
        <v>4332000000</v>
      </c>
      <c r="K49" s="53">
        <f>SUM(K50:K55)</f>
        <v>3748000000</v>
      </c>
    </row>
    <row r="50" spans="1:11" ht="12.75">
      <c r="A50" s="216" t="s">
        <v>199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2229000000</v>
      </c>
      <c r="K50" s="7">
        <v>1588000000</v>
      </c>
    </row>
    <row r="51" spans="1:11" ht="12.75">
      <c r="A51" s="216" t="s">
        <v>200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1816000000</v>
      </c>
      <c r="K51" s="7">
        <v>1781000000</v>
      </c>
    </row>
    <row r="52" spans="1:11" ht="12.75">
      <c r="A52" s="216" t="s">
        <v>201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/>
    </row>
    <row r="53" spans="1:11" ht="12.75">
      <c r="A53" s="216" t="s">
        <v>202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4000000</v>
      </c>
      <c r="K53" s="7">
        <v>3000000</v>
      </c>
    </row>
    <row r="54" spans="1:11" ht="12.75">
      <c r="A54" s="216" t="s">
        <v>9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115000000</v>
      </c>
      <c r="K54" s="7">
        <v>234000000</v>
      </c>
    </row>
    <row r="55" spans="1:11" ht="12.75">
      <c r="A55" s="216" t="s">
        <v>10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168000000</v>
      </c>
      <c r="K55" s="7">
        <v>142000000</v>
      </c>
    </row>
    <row r="56" spans="1:11" ht="12.75">
      <c r="A56" s="216" t="s">
        <v>101</v>
      </c>
      <c r="B56" s="217"/>
      <c r="C56" s="217"/>
      <c r="D56" s="217"/>
      <c r="E56" s="217"/>
      <c r="F56" s="217"/>
      <c r="G56" s="217"/>
      <c r="H56" s="218"/>
      <c r="I56" s="1">
        <v>50</v>
      </c>
      <c r="J56" s="53">
        <f>SUM(J57:J63)</f>
        <v>253000000</v>
      </c>
      <c r="K56" s="53">
        <f>SUM(K57:K63)</f>
        <v>313000000</v>
      </c>
    </row>
    <row r="57" spans="1:11" ht="12.75">
      <c r="A57" s="216" t="s">
        <v>75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.75">
      <c r="A58" s="216" t="s">
        <v>76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227000000</v>
      </c>
      <c r="K58" s="7">
        <v>239000000</v>
      </c>
    </row>
    <row r="59" spans="1:11" ht="12.75">
      <c r="A59" s="216" t="s">
        <v>241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82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83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5000000</v>
      </c>
      <c r="K61" s="7">
        <v>4000000</v>
      </c>
    </row>
    <row r="62" spans="1:11" ht="12.75">
      <c r="A62" s="216" t="s">
        <v>84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21000000</v>
      </c>
      <c r="K62" s="7">
        <v>21000000</v>
      </c>
    </row>
    <row r="63" spans="1:11" ht="12.75">
      <c r="A63" s="216" t="s">
        <v>45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/>
      <c r="K63" s="7">
        <v>49000000</v>
      </c>
    </row>
    <row r="64" spans="1:11" ht="12.75">
      <c r="A64" s="216" t="s">
        <v>206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260000000</v>
      </c>
      <c r="K64" s="7">
        <v>229000000</v>
      </c>
    </row>
    <row r="65" spans="1:11" ht="12.75">
      <c r="A65" s="219" t="s">
        <v>55</v>
      </c>
      <c r="B65" s="220"/>
      <c r="C65" s="220"/>
      <c r="D65" s="220"/>
      <c r="E65" s="220"/>
      <c r="F65" s="220"/>
      <c r="G65" s="220"/>
      <c r="H65" s="221"/>
      <c r="I65" s="1">
        <v>59</v>
      </c>
      <c r="J65" s="7">
        <v>99000000</v>
      </c>
      <c r="K65" s="7">
        <f>73000000-19000000</f>
        <v>54000000</v>
      </c>
    </row>
    <row r="66" spans="1:11" ht="12.75">
      <c r="A66" s="219" t="s">
        <v>240</v>
      </c>
      <c r="B66" s="220"/>
      <c r="C66" s="220"/>
      <c r="D66" s="220"/>
      <c r="E66" s="220"/>
      <c r="F66" s="220"/>
      <c r="G66" s="220"/>
      <c r="H66" s="221"/>
      <c r="I66" s="1">
        <v>60</v>
      </c>
      <c r="J66" s="53">
        <f>J7+J8+J40+J65</f>
        <v>30216000000</v>
      </c>
      <c r="K66" s="53">
        <f>K7+K8+K40+K65</f>
        <v>29795000000</v>
      </c>
    </row>
    <row r="67" spans="1:11" ht="12.75">
      <c r="A67" s="231" t="s">
        <v>90</v>
      </c>
      <c r="B67" s="232"/>
      <c r="C67" s="232"/>
      <c r="D67" s="232"/>
      <c r="E67" s="232"/>
      <c r="F67" s="232"/>
      <c r="G67" s="232"/>
      <c r="H67" s="233"/>
      <c r="I67" s="4">
        <v>61</v>
      </c>
      <c r="J67" s="8"/>
      <c r="K67" s="8"/>
    </row>
    <row r="68" spans="1:11" ht="12.75">
      <c r="A68" s="208" t="s">
        <v>57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2" t="s">
        <v>190</v>
      </c>
      <c r="B69" s="213"/>
      <c r="C69" s="213"/>
      <c r="D69" s="213"/>
      <c r="E69" s="213"/>
      <c r="F69" s="213"/>
      <c r="G69" s="213"/>
      <c r="H69" s="230"/>
      <c r="I69" s="3">
        <v>62</v>
      </c>
      <c r="J69" s="54">
        <f>J70+J71+J72+J78+J79+J82+J85</f>
        <v>12535000000</v>
      </c>
      <c r="K69" s="54">
        <f>K70+K71+K72+K78+K79+K82+K85</f>
        <v>14282000000</v>
      </c>
    </row>
    <row r="70" spans="1:11" ht="12.75">
      <c r="A70" s="216" t="s">
        <v>140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9000000000</v>
      </c>
      <c r="K70" s="7">
        <v>9000000000</v>
      </c>
    </row>
    <row r="71" spans="1:11" ht="12.75">
      <c r="A71" s="216" t="s">
        <v>141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/>
      <c r="K71" s="7"/>
    </row>
    <row r="72" spans="1:11" ht="12.75">
      <c r="A72" s="216" t="s">
        <v>142</v>
      </c>
      <c r="B72" s="217"/>
      <c r="C72" s="217"/>
      <c r="D72" s="217"/>
      <c r="E72" s="217"/>
      <c r="F72" s="217"/>
      <c r="G72" s="217"/>
      <c r="H72" s="218"/>
      <c r="I72" s="1">
        <v>65</v>
      </c>
      <c r="J72" s="53">
        <f>J73+J74-J75+J76+J77</f>
        <v>1952000000</v>
      </c>
      <c r="K72" s="53">
        <f>K73+K74-K75+K76+K77</f>
        <v>2239000000</v>
      </c>
    </row>
    <row r="73" spans="1:11" ht="12.75">
      <c r="A73" s="216" t="s">
        <v>143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/>
      <c r="K73" s="7"/>
    </row>
    <row r="74" spans="1:11" ht="12.75">
      <c r="A74" s="216" t="s">
        <v>144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/>
      <c r="K74" s="7"/>
    </row>
    <row r="75" spans="1:11" ht="12.75">
      <c r="A75" s="216" t="s">
        <v>132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/>
      <c r="K75" s="7"/>
    </row>
    <row r="76" spans="1:11" ht="12.75">
      <c r="A76" s="216" t="s">
        <v>133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>
        <v>287000000</v>
      </c>
    </row>
    <row r="77" spans="1:11" ht="12.75">
      <c r="A77" s="216" t="s">
        <v>134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1952000000</v>
      </c>
      <c r="K77" s="7">
        <v>1952000000</v>
      </c>
    </row>
    <row r="78" spans="1:11" ht="12.75">
      <c r="A78" s="216" t="s">
        <v>135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27000000</v>
      </c>
      <c r="K78" s="7">
        <v>0</v>
      </c>
    </row>
    <row r="79" spans="1:11" ht="12.75">
      <c r="A79" s="216" t="s">
        <v>237</v>
      </c>
      <c r="B79" s="217"/>
      <c r="C79" s="217"/>
      <c r="D79" s="217"/>
      <c r="E79" s="217"/>
      <c r="F79" s="217"/>
      <c r="G79" s="217"/>
      <c r="H79" s="218"/>
      <c r="I79" s="1">
        <v>72</v>
      </c>
      <c r="J79" s="53">
        <f>J80-J81</f>
        <v>-211000000</v>
      </c>
      <c r="K79" s="53">
        <f>K80-K81</f>
        <v>1076000000</v>
      </c>
    </row>
    <row r="80" spans="1:11" ht="12.75">
      <c r="A80" s="227" t="s">
        <v>168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/>
      <c r="K80" s="7">
        <v>1076000000</v>
      </c>
    </row>
    <row r="81" spans="1:11" ht="12.75">
      <c r="A81" s="227" t="s">
        <v>169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211000000</v>
      </c>
      <c r="K81" s="7"/>
    </row>
    <row r="82" spans="1:11" ht="12.75">
      <c r="A82" s="216" t="s">
        <v>238</v>
      </c>
      <c r="B82" s="217"/>
      <c r="C82" s="217"/>
      <c r="D82" s="217"/>
      <c r="E82" s="217"/>
      <c r="F82" s="217"/>
      <c r="G82" s="217"/>
      <c r="H82" s="218"/>
      <c r="I82" s="1">
        <v>75</v>
      </c>
      <c r="J82" s="53">
        <f>J83-J84</f>
        <v>1767000000</v>
      </c>
      <c r="K82" s="53">
        <f>K83-K84</f>
        <v>1967000000</v>
      </c>
    </row>
    <row r="83" spans="1:11" ht="12.75">
      <c r="A83" s="227" t="s">
        <v>170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1767000000</v>
      </c>
      <c r="K83" s="7">
        <v>1967000000</v>
      </c>
    </row>
    <row r="84" spans="1:11" ht="12.75">
      <c r="A84" s="227" t="s">
        <v>171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/>
      <c r="K84" s="7"/>
    </row>
    <row r="85" spans="1:11" ht="12.75">
      <c r="A85" s="216" t="s">
        <v>172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/>
      <c r="K85" s="7"/>
    </row>
    <row r="86" spans="1:11" ht="12.75">
      <c r="A86" s="219" t="s">
        <v>18</v>
      </c>
      <c r="B86" s="220"/>
      <c r="C86" s="220"/>
      <c r="D86" s="220"/>
      <c r="E86" s="220"/>
      <c r="F86" s="220"/>
      <c r="G86" s="220"/>
      <c r="H86" s="221"/>
      <c r="I86" s="1">
        <v>79</v>
      </c>
      <c r="J86" s="53">
        <f>SUM(J87:J89)</f>
        <v>2856000000</v>
      </c>
      <c r="K86" s="53">
        <f>SUM(K87:K89)</f>
        <v>2899000000</v>
      </c>
    </row>
    <row r="87" spans="1:11" ht="12.75">
      <c r="A87" s="216" t="s">
        <v>128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92000000</v>
      </c>
      <c r="K87" s="7">
        <f>61000000+5000000</f>
        <v>66000000</v>
      </c>
    </row>
    <row r="88" spans="1:11" ht="12.75">
      <c r="A88" s="216" t="s">
        <v>129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130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2764000000</v>
      </c>
      <c r="K89" s="7">
        <v>2833000000</v>
      </c>
    </row>
    <row r="90" spans="1:11" ht="15" customHeight="1">
      <c r="A90" s="219" t="s">
        <v>19</v>
      </c>
      <c r="B90" s="220"/>
      <c r="C90" s="220"/>
      <c r="D90" s="220"/>
      <c r="E90" s="220"/>
      <c r="F90" s="220"/>
      <c r="G90" s="220"/>
      <c r="H90" s="221"/>
      <c r="I90" s="1">
        <v>83</v>
      </c>
      <c r="J90" s="53">
        <f>SUM(J91:J99)</f>
        <v>7265000000</v>
      </c>
      <c r="K90" s="53">
        <f>SUM(K91:K99)</f>
        <v>5662000000</v>
      </c>
    </row>
    <row r="91" spans="1:11" ht="12.75">
      <c r="A91" s="216" t="s">
        <v>131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242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/>
      <c r="K92" s="7"/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7148000000</v>
      </c>
      <c r="K93" s="7">
        <f>5571000000-16000000</f>
        <v>5555000000</v>
      </c>
    </row>
    <row r="94" spans="1:11" ht="12.75">
      <c r="A94" s="216" t="s">
        <v>243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244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245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93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91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117000000</v>
      </c>
      <c r="K98" s="7">
        <v>107000000</v>
      </c>
    </row>
    <row r="99" spans="1:11" ht="12.75">
      <c r="A99" s="216" t="s">
        <v>92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/>
      <c r="K99" s="7"/>
    </row>
    <row r="100" spans="1:11" ht="12.75">
      <c r="A100" s="219" t="s">
        <v>20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53">
        <f>SUM(J101:J112)</f>
        <v>7502000000</v>
      </c>
      <c r="K100" s="53">
        <f>SUM(K101:K112)</f>
        <v>6904000000</v>
      </c>
    </row>
    <row r="101" spans="1:11" ht="12.75">
      <c r="A101" s="216" t="s">
        <v>131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3056000000</v>
      </c>
      <c r="K101" s="7">
        <v>646000000</v>
      </c>
    </row>
    <row r="102" spans="1:11" ht="12.75">
      <c r="A102" s="216" t="s">
        <v>242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/>
      <c r="K102" s="7"/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2071000000</v>
      </c>
      <c r="K103" s="7">
        <v>3601000000</v>
      </c>
    </row>
    <row r="104" spans="1:11" ht="12.75">
      <c r="A104" s="216" t="s">
        <v>243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23000000</v>
      </c>
      <c r="K104" s="7">
        <v>24000000</v>
      </c>
    </row>
    <row r="105" spans="1:11" ht="12.75">
      <c r="A105" s="216" t="s">
        <v>244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1611000000</v>
      </c>
      <c r="K105" s="7">
        <v>1111000000</v>
      </c>
    </row>
    <row r="106" spans="1:11" ht="12.75">
      <c r="A106" s="216" t="s">
        <v>245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/>
      <c r="K106" s="7"/>
    </row>
    <row r="107" spans="1:11" ht="12.75">
      <c r="A107" s="216" t="s">
        <v>93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ht="12.75">
      <c r="A108" s="216" t="s">
        <v>94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75000000</v>
      </c>
      <c r="K108" s="7">
        <v>72000000</v>
      </c>
    </row>
    <row r="109" spans="1:11" ht="12.75">
      <c r="A109" s="216" t="s">
        <v>95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650000000</v>
      </c>
      <c r="K109" s="7">
        <v>1349000000</v>
      </c>
    </row>
    <row r="110" spans="1:9" ht="12.75">
      <c r="A110" s="216" t="s">
        <v>98</v>
      </c>
      <c r="B110" s="217"/>
      <c r="C110" s="217"/>
      <c r="D110" s="217"/>
      <c r="E110" s="217"/>
      <c r="F110" s="217"/>
      <c r="G110" s="217"/>
      <c r="H110" s="218"/>
      <c r="I110" s="1">
        <v>103</v>
      </c>
    </row>
    <row r="111" spans="1:11" ht="12.75">
      <c r="A111" s="216" t="s">
        <v>96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 ht="12.75">
      <c r="A112" s="216" t="s">
        <v>97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16000000</v>
      </c>
      <c r="K112" s="7">
        <v>101000000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7">
        <v>58000000</v>
      </c>
      <c r="K113" s="7">
        <v>48000000</v>
      </c>
    </row>
    <row r="114" spans="1:12" ht="12.75">
      <c r="A114" s="219" t="s">
        <v>24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53">
        <f>J69+J86+J90+J100+J113</f>
        <v>30216000000</v>
      </c>
      <c r="K114" s="53">
        <f>K69+K86+K90+K100+K113</f>
        <v>29795000000</v>
      </c>
      <c r="L114" s="133"/>
    </row>
    <row r="115" spans="1:11" ht="12.75">
      <c r="A115" s="205" t="s">
        <v>56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8"/>
      <c r="K115" s="8"/>
    </row>
    <row r="116" spans="1:11" ht="12.75">
      <c r="A116" s="208" t="s">
        <v>309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212" t="s">
        <v>185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216" t="s">
        <v>7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222" t="s">
        <v>8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/>
      <c r="K119" s="8"/>
    </row>
    <row r="120" spans="1:11" ht="12.75">
      <c r="A120" s="225" t="s">
        <v>310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allowBlank="1" sqref="A1:I65536 L1:IV65536 J1:K9 J15:K16 J26:K26 J34:K35 J40:K41 J49:K49 J56:K57 J59:K60 J66:K69 J71:K75 J79:K79 J82:K82 J84:K86 J90:K92 J95:K97 J99:K100 J106:K107 J114:K65536"/>
    <dataValidation type="whole" operator="greaterThanOrEqual" allowBlank="1" showInputMessage="1" showErrorMessage="1" errorTitle="Pogrešan unos" error="Mogu se unijeti samo cjelobrojne pozitivne vrijednosti." sqref="J10:K14 J108:K109 J27:K33 J36:K39 J42:K48 J50:K55 J58:K58 J61:K65 J70:K70 J76:K77 J80:K81 J83:K83 J87:K89 J93:K94 J98:K98 J101:K105 J17:K25 J111:K113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O67" sqref="O67"/>
    </sheetView>
  </sheetViews>
  <sheetFormatPr defaultColWidth="9.140625" defaultRowHeight="12.75"/>
  <cols>
    <col min="1" max="7" width="9.140625" style="52" customWidth="1"/>
    <col min="8" max="8" width="4.421875" style="52" customWidth="1"/>
    <col min="9" max="9" width="9.140625" style="52" customWidth="1"/>
    <col min="10" max="10" width="12.140625" style="52" bestFit="1" customWidth="1"/>
    <col min="11" max="11" width="11.140625" style="52" bestFit="1" customWidth="1"/>
    <col min="12" max="12" width="12.140625" style="52" bestFit="1" customWidth="1"/>
    <col min="13" max="13" width="12.421875" style="52" customWidth="1"/>
    <col min="14" max="16384" width="9.140625" style="52" customWidth="1"/>
  </cols>
  <sheetData>
    <row r="1" spans="1:13" ht="12.75" customHeight="1">
      <c r="A1" s="240" t="s">
        <v>153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 customHeight="1">
      <c r="A2" s="248" t="s">
        <v>342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62" t="s">
        <v>345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>
      <c r="A4" s="263" t="s">
        <v>58</v>
      </c>
      <c r="B4" s="263"/>
      <c r="C4" s="263"/>
      <c r="D4" s="263"/>
      <c r="E4" s="263"/>
      <c r="F4" s="263"/>
      <c r="G4" s="263"/>
      <c r="H4" s="263"/>
      <c r="I4" s="58" t="s">
        <v>278</v>
      </c>
      <c r="J4" s="264" t="s">
        <v>318</v>
      </c>
      <c r="K4" s="264"/>
      <c r="L4" s="264" t="s">
        <v>319</v>
      </c>
      <c r="M4" s="264"/>
    </row>
    <row r="5" spans="1:13" ht="12.75">
      <c r="A5" s="263"/>
      <c r="B5" s="263"/>
      <c r="C5" s="263"/>
      <c r="D5" s="263"/>
      <c r="E5" s="263"/>
      <c r="F5" s="263"/>
      <c r="G5" s="263"/>
      <c r="H5" s="263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2" t="s">
        <v>25</v>
      </c>
      <c r="B7" s="213"/>
      <c r="C7" s="213"/>
      <c r="D7" s="213"/>
      <c r="E7" s="213"/>
      <c r="F7" s="213"/>
      <c r="G7" s="213"/>
      <c r="H7" s="230"/>
      <c r="I7" s="3">
        <v>111</v>
      </c>
      <c r="J7" s="127">
        <f>SUM(J8:J9)</f>
        <v>23034000000</v>
      </c>
      <c r="K7" s="127">
        <f>SUM(K8:K9)</f>
        <v>6001000000</v>
      </c>
      <c r="L7" s="127">
        <f>SUM(L8:L9)</f>
        <v>26856000000</v>
      </c>
      <c r="M7" s="127">
        <f>SUM(M8:M9)</f>
        <v>5933000000</v>
      </c>
    </row>
    <row r="8" spans="1:13" ht="12.75">
      <c r="A8" s="219" t="s">
        <v>151</v>
      </c>
      <c r="B8" s="220"/>
      <c r="C8" s="220"/>
      <c r="D8" s="220"/>
      <c r="E8" s="220"/>
      <c r="F8" s="220"/>
      <c r="G8" s="220"/>
      <c r="H8" s="221"/>
      <c r="I8" s="1">
        <v>112</v>
      </c>
      <c r="J8" s="128">
        <v>22546000000</v>
      </c>
      <c r="K8" s="128">
        <v>5954000000</v>
      </c>
      <c r="L8" s="7">
        <v>26291000000</v>
      </c>
      <c r="M8" s="7">
        <v>5793000000</v>
      </c>
    </row>
    <row r="9" spans="1:13" ht="12.75">
      <c r="A9" s="219" t="s">
        <v>102</v>
      </c>
      <c r="B9" s="220"/>
      <c r="C9" s="220"/>
      <c r="D9" s="220"/>
      <c r="E9" s="220"/>
      <c r="F9" s="220"/>
      <c r="G9" s="220"/>
      <c r="H9" s="221"/>
      <c r="I9" s="1">
        <v>113</v>
      </c>
      <c r="J9" s="128">
        <v>488000000</v>
      </c>
      <c r="K9" s="128">
        <v>47000000</v>
      </c>
      <c r="L9" s="7">
        <f>1453000000-888000000</f>
        <v>565000000</v>
      </c>
      <c r="M9" s="7">
        <f>385000000-245000000</f>
        <v>140000000</v>
      </c>
    </row>
    <row r="10" spans="1:13" ht="12.75">
      <c r="A10" s="219" t="s">
        <v>11</v>
      </c>
      <c r="B10" s="220"/>
      <c r="C10" s="220"/>
      <c r="D10" s="220"/>
      <c r="E10" s="220"/>
      <c r="F10" s="220"/>
      <c r="G10" s="220"/>
      <c r="H10" s="221"/>
      <c r="I10" s="1">
        <v>114</v>
      </c>
      <c r="J10" s="129">
        <f>J11+J12+J16+J20+J21+J22+J25+J26</f>
        <v>20272000000</v>
      </c>
      <c r="K10" s="129">
        <f>K11+K12+K16+K20+K21+K22+K25+K26</f>
        <v>5505000000</v>
      </c>
      <c r="L10" s="129">
        <f>L11+L12+L16+L20+L21+L22+L25+L26</f>
        <v>23713000000</v>
      </c>
      <c r="M10" s="129">
        <f>M11+M12+M16+M20+M21+M22+M25+M26</f>
        <v>6422000000</v>
      </c>
    </row>
    <row r="11" spans="1:13" ht="12.75">
      <c r="A11" s="219" t="s">
        <v>103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>
        <v>-67000000</v>
      </c>
      <c r="K11" s="7">
        <v>353000000</v>
      </c>
      <c r="L11" s="7">
        <v>-349000000</v>
      </c>
      <c r="M11" s="7">
        <v>489000000</v>
      </c>
    </row>
    <row r="12" spans="1:13" ht="12.75">
      <c r="A12" s="219" t="s">
        <v>21</v>
      </c>
      <c r="B12" s="220"/>
      <c r="C12" s="220"/>
      <c r="D12" s="220"/>
      <c r="E12" s="220"/>
      <c r="F12" s="220"/>
      <c r="G12" s="220"/>
      <c r="H12" s="221"/>
      <c r="I12" s="1">
        <v>116</v>
      </c>
      <c r="J12" s="129">
        <f>SUM(J13:J15)</f>
        <v>15411000000</v>
      </c>
      <c r="K12" s="129">
        <f>SUM(K13:K15)</f>
        <v>3668000000</v>
      </c>
      <c r="L12" s="129">
        <f>SUM(L13:L15)</f>
        <v>17973000000</v>
      </c>
      <c r="M12" s="129">
        <f>SUM(M13:M15)</f>
        <v>3474000000</v>
      </c>
    </row>
    <row r="13" spans="1:13" ht="12.75">
      <c r="A13" s="216" t="s">
        <v>145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11736000000</v>
      </c>
      <c r="K13" s="7">
        <v>2633000000</v>
      </c>
      <c r="L13" s="7">
        <v>13353000000</v>
      </c>
      <c r="M13" s="7">
        <v>1969000000</v>
      </c>
    </row>
    <row r="14" spans="1:13" ht="12.75">
      <c r="A14" s="216" t="s">
        <v>146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1875000000</v>
      </c>
      <c r="K14" s="7">
        <v>493000000</v>
      </c>
      <c r="L14" s="7">
        <v>2644000000</v>
      </c>
      <c r="M14" s="7">
        <v>926000000</v>
      </c>
    </row>
    <row r="15" spans="1:13" ht="12.75">
      <c r="A15" s="216" t="s">
        <v>60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f>612000000+1188000000</f>
        <v>1800000000</v>
      </c>
      <c r="K15" s="7">
        <v>542000000</v>
      </c>
      <c r="L15" s="7">
        <f>848000000+1124000000+4000000</f>
        <v>1976000000</v>
      </c>
      <c r="M15" s="7">
        <f>576000000-1000000+4000000</f>
        <v>579000000</v>
      </c>
    </row>
    <row r="16" spans="1:13" ht="12.75">
      <c r="A16" s="219" t="s">
        <v>22</v>
      </c>
      <c r="B16" s="220"/>
      <c r="C16" s="220"/>
      <c r="D16" s="220"/>
      <c r="E16" s="220"/>
      <c r="F16" s="220"/>
      <c r="G16" s="220"/>
      <c r="H16" s="221"/>
      <c r="I16" s="1">
        <v>120</v>
      </c>
      <c r="J16" s="129">
        <f>SUM(J17:J19)</f>
        <v>1636000000</v>
      </c>
      <c r="K16" s="129">
        <f>SUM(K17:K19)</f>
        <v>455000000</v>
      </c>
      <c r="L16" s="129">
        <f>SUM(L17:L19)</f>
        <v>1452000000</v>
      </c>
      <c r="M16" s="129">
        <f>SUM(M17:M19)</f>
        <v>368000000</v>
      </c>
    </row>
    <row r="17" spans="1:13" ht="12.75">
      <c r="A17" s="216" t="s">
        <v>61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913000000</v>
      </c>
      <c r="K17" s="7">
        <v>257000000</v>
      </c>
      <c r="L17" s="7">
        <v>839000000</v>
      </c>
      <c r="M17" s="7">
        <v>215000000</v>
      </c>
    </row>
    <row r="18" spans="1:13" ht="12.75">
      <c r="A18" s="216" t="s">
        <v>62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485000000</v>
      </c>
      <c r="K18" s="7">
        <v>132000000</v>
      </c>
      <c r="L18" s="7">
        <v>402000000</v>
      </c>
      <c r="M18" s="7">
        <v>100000000</v>
      </c>
    </row>
    <row r="19" spans="1:13" ht="12.75">
      <c r="A19" s="216" t="s">
        <v>63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238000000</v>
      </c>
      <c r="K19" s="7">
        <v>66000000</v>
      </c>
      <c r="L19" s="7">
        <v>211000000</v>
      </c>
      <c r="M19" s="7">
        <v>53000000</v>
      </c>
    </row>
    <row r="20" spans="1:13" ht="12.75">
      <c r="A20" s="219" t="s">
        <v>104</v>
      </c>
      <c r="B20" s="220"/>
      <c r="C20" s="220"/>
      <c r="D20" s="220"/>
      <c r="E20" s="220"/>
      <c r="F20" s="220"/>
      <c r="G20" s="220"/>
      <c r="H20" s="221"/>
      <c r="I20" s="1">
        <v>124</v>
      </c>
      <c r="J20" s="128">
        <v>1483000000</v>
      </c>
      <c r="K20" s="128">
        <v>354000000</v>
      </c>
      <c r="L20" s="7">
        <v>2397000000</v>
      </c>
      <c r="M20" s="7">
        <v>632000000</v>
      </c>
    </row>
    <row r="21" spans="1:13" ht="12.75">
      <c r="A21" s="219" t="s">
        <v>105</v>
      </c>
      <c r="B21" s="220"/>
      <c r="C21" s="220"/>
      <c r="D21" s="220"/>
      <c r="E21" s="220"/>
      <c r="F21" s="220"/>
      <c r="G21" s="220"/>
      <c r="H21" s="221"/>
      <c r="I21" s="1">
        <v>125</v>
      </c>
      <c r="J21" s="128">
        <f>1167000000+531000000+1000000-30000000</f>
        <v>1669000000</v>
      </c>
      <c r="K21" s="128">
        <f>620000000-29000000</f>
        <v>591000000</v>
      </c>
      <c r="L21" s="7">
        <f>1121000000+57000000</f>
        <v>1178000000</v>
      </c>
      <c r="M21" s="7">
        <f>346000000-18000000+15000000</f>
        <v>343000000</v>
      </c>
    </row>
    <row r="22" spans="1:13" ht="12.75">
      <c r="A22" s="219" t="s">
        <v>23</v>
      </c>
      <c r="B22" s="220"/>
      <c r="C22" s="220"/>
      <c r="D22" s="220"/>
      <c r="E22" s="220"/>
      <c r="F22" s="220"/>
      <c r="G22" s="220"/>
      <c r="H22" s="221"/>
      <c r="I22" s="1">
        <v>126</v>
      </c>
      <c r="J22" s="129">
        <f>SUM(J23:J24)</f>
        <v>-55000000</v>
      </c>
      <c r="K22" s="129">
        <f>SUM(K23:K24)</f>
        <v>417000000</v>
      </c>
      <c r="L22" s="129">
        <f>SUM(L23:L24)</f>
        <v>1306000000</v>
      </c>
      <c r="M22" s="129">
        <f>SUM(M23:M24)</f>
        <v>1291000000</v>
      </c>
    </row>
    <row r="23" spans="1:13" ht="12.75">
      <c r="A23" s="216" t="s">
        <v>136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-55000000</v>
      </c>
      <c r="K23" s="7">
        <v>-39000000</v>
      </c>
      <c r="L23" s="7">
        <f>691000000-11000000+39000000-10000000</f>
        <v>709000000</v>
      </c>
      <c r="M23" s="7">
        <f>676000000-11000000+39000000-10000000</f>
        <v>694000000</v>
      </c>
    </row>
    <row r="24" spans="1:13" ht="12.75">
      <c r="A24" s="216" t="s">
        <v>137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/>
      <c r="K24" s="7">
        <f>450000000+6000000</f>
        <v>456000000</v>
      </c>
      <c r="L24" s="7">
        <f>1124000000-527000000</f>
        <v>597000000</v>
      </c>
      <c r="M24" s="5">
        <v>597000000</v>
      </c>
    </row>
    <row r="25" spans="1:13" ht="12.75">
      <c r="A25" s="219" t="s">
        <v>106</v>
      </c>
      <c r="B25" s="220"/>
      <c r="C25" s="220"/>
      <c r="D25" s="220"/>
      <c r="E25" s="220"/>
      <c r="F25" s="220"/>
      <c r="G25" s="220"/>
      <c r="H25" s="221"/>
      <c r="I25" s="1">
        <v>129</v>
      </c>
      <c r="J25" s="128">
        <v>195000000</v>
      </c>
      <c r="K25" s="128">
        <v>-333000000</v>
      </c>
      <c r="L25" s="7">
        <v>-244000000</v>
      </c>
      <c r="M25" s="5">
        <v>-175000000</v>
      </c>
    </row>
    <row r="26" spans="1:13" ht="12.75">
      <c r="A26" s="219" t="s">
        <v>49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/>
      <c r="K26" s="7">
        <v>0</v>
      </c>
      <c r="L26" s="7"/>
      <c r="M26" s="7"/>
    </row>
    <row r="27" spans="1:13" ht="12.75">
      <c r="A27" s="219" t="s">
        <v>212</v>
      </c>
      <c r="B27" s="220"/>
      <c r="C27" s="220"/>
      <c r="D27" s="220"/>
      <c r="E27" s="220"/>
      <c r="F27" s="220"/>
      <c r="G27" s="220"/>
      <c r="H27" s="221"/>
      <c r="I27" s="1">
        <v>131</v>
      </c>
      <c r="J27" s="129">
        <f>SUM(J28:J32)</f>
        <v>322000000</v>
      </c>
      <c r="K27" s="129">
        <f>SUM(K28:K32)</f>
        <v>-29000000</v>
      </c>
      <c r="L27" s="129">
        <f>SUM(L28:L32)</f>
        <v>355000000</v>
      </c>
      <c r="M27" s="129">
        <f>SUM(M28:M32)</f>
        <v>-37000000</v>
      </c>
    </row>
    <row r="28" spans="1:13" ht="12.75">
      <c r="A28" s="219" t="s">
        <v>226</v>
      </c>
      <c r="B28" s="220"/>
      <c r="C28" s="220"/>
      <c r="D28" s="220"/>
      <c r="E28" s="220"/>
      <c r="F28" s="220"/>
      <c r="G28" s="220"/>
      <c r="H28" s="221"/>
      <c r="I28" s="1">
        <v>132</v>
      </c>
      <c r="J28" s="130">
        <v>35000000</v>
      </c>
      <c r="K28" s="131">
        <v>9000000</v>
      </c>
      <c r="L28" s="7">
        <v>69000000</v>
      </c>
      <c r="M28" s="7">
        <v>32000000</v>
      </c>
    </row>
    <row r="29" spans="1:13" ht="12.75">
      <c r="A29" s="219" t="s">
        <v>154</v>
      </c>
      <c r="B29" s="220"/>
      <c r="C29" s="220"/>
      <c r="D29" s="220"/>
      <c r="E29" s="220"/>
      <c r="F29" s="220"/>
      <c r="G29" s="220"/>
      <c r="H29" s="221"/>
      <c r="I29" s="1">
        <v>133</v>
      </c>
      <c r="J29" s="130">
        <v>29000000</v>
      </c>
      <c r="K29" s="131">
        <v>-16000000</v>
      </c>
      <c r="L29" s="7">
        <v>91000000</v>
      </c>
      <c r="M29" s="7">
        <v>-29000000</v>
      </c>
    </row>
    <row r="30" spans="1:13" ht="12.75">
      <c r="A30" s="219" t="s">
        <v>138</v>
      </c>
      <c r="B30" s="220"/>
      <c r="C30" s="220"/>
      <c r="D30" s="220"/>
      <c r="E30" s="220"/>
      <c r="F30" s="220"/>
      <c r="G30" s="220"/>
      <c r="H30" s="221"/>
      <c r="I30" s="1">
        <v>134</v>
      </c>
      <c r="J30" s="132"/>
      <c r="K30" s="128">
        <v>0</v>
      </c>
      <c r="L30" s="7"/>
      <c r="M30" s="7"/>
    </row>
    <row r="31" spans="1:13" ht="12.75">
      <c r="A31" s="219" t="s">
        <v>222</v>
      </c>
      <c r="B31" s="220"/>
      <c r="C31" s="220"/>
      <c r="D31" s="220"/>
      <c r="E31" s="220"/>
      <c r="F31" s="220"/>
      <c r="G31" s="220"/>
      <c r="H31" s="221"/>
      <c r="I31" s="1">
        <v>135</v>
      </c>
      <c r="J31" s="132"/>
      <c r="K31" s="128">
        <v>0</v>
      </c>
      <c r="L31" s="7"/>
      <c r="M31" s="7"/>
    </row>
    <row r="32" spans="1:13" ht="12.75">
      <c r="A32" s="219" t="s">
        <v>139</v>
      </c>
      <c r="B32" s="220"/>
      <c r="C32" s="220"/>
      <c r="D32" s="220"/>
      <c r="E32" s="220"/>
      <c r="F32" s="220"/>
      <c r="G32" s="220"/>
      <c r="H32" s="221"/>
      <c r="I32" s="1">
        <v>136</v>
      </c>
      <c r="J32" s="132">
        <v>258000000</v>
      </c>
      <c r="K32" s="128">
        <v>-22000000</v>
      </c>
      <c r="L32" s="7">
        <v>195000000</v>
      </c>
      <c r="M32" s="7">
        <v>-40000000</v>
      </c>
    </row>
    <row r="33" spans="1:13" ht="12.75">
      <c r="A33" s="219" t="s">
        <v>213</v>
      </c>
      <c r="B33" s="220"/>
      <c r="C33" s="220"/>
      <c r="D33" s="220"/>
      <c r="E33" s="220"/>
      <c r="F33" s="220"/>
      <c r="G33" s="220"/>
      <c r="H33" s="221"/>
      <c r="I33" s="1">
        <v>137</v>
      </c>
      <c r="J33" s="129">
        <f>SUM(J34:J37)</f>
        <v>905000000</v>
      </c>
      <c r="K33" s="129">
        <f>SUM(K34:K37)</f>
        <v>385000000</v>
      </c>
      <c r="L33" s="129">
        <f>SUM(L34:L37)</f>
        <v>933000000</v>
      </c>
      <c r="M33" s="129">
        <f>SUM(M34:M37)</f>
        <v>492000000</v>
      </c>
    </row>
    <row r="34" spans="1:13" ht="12.75">
      <c r="A34" s="219" t="s">
        <v>65</v>
      </c>
      <c r="B34" s="220"/>
      <c r="C34" s="220"/>
      <c r="D34" s="220"/>
      <c r="E34" s="220"/>
      <c r="F34" s="220"/>
      <c r="G34" s="220"/>
      <c r="H34" s="221"/>
      <c r="I34" s="1">
        <v>138</v>
      </c>
      <c r="J34" s="132">
        <v>3000000</v>
      </c>
      <c r="K34" s="128">
        <v>1000000</v>
      </c>
      <c r="L34" s="7">
        <v>9000000</v>
      </c>
      <c r="M34" s="7">
        <v>1000000</v>
      </c>
    </row>
    <row r="35" spans="1:13" ht="12.75">
      <c r="A35" s="219" t="s">
        <v>64</v>
      </c>
      <c r="B35" s="220"/>
      <c r="C35" s="220"/>
      <c r="D35" s="220"/>
      <c r="E35" s="220"/>
      <c r="F35" s="220"/>
      <c r="G35" s="220"/>
      <c r="H35" s="221"/>
      <c r="I35" s="1">
        <v>139</v>
      </c>
      <c r="J35" s="132">
        <f>534000000+30000000</f>
        <v>564000000</v>
      </c>
      <c r="K35" s="128">
        <f>192000000+29000000</f>
        <v>221000000</v>
      </c>
      <c r="L35" s="7">
        <v>413000000</v>
      </c>
      <c r="M35" s="7">
        <f>257000000-15000000</f>
        <v>242000000</v>
      </c>
    </row>
    <row r="36" spans="1:13" ht="12.75">
      <c r="A36" s="219" t="s">
        <v>223</v>
      </c>
      <c r="B36" s="220"/>
      <c r="C36" s="220"/>
      <c r="D36" s="220"/>
      <c r="E36" s="220"/>
      <c r="F36" s="220"/>
      <c r="G36" s="220"/>
      <c r="H36" s="221"/>
      <c r="I36" s="1">
        <v>140</v>
      </c>
      <c r="J36" s="130"/>
      <c r="K36" s="131">
        <v>0</v>
      </c>
      <c r="L36" s="7"/>
      <c r="M36" s="7"/>
    </row>
    <row r="37" spans="1:13" ht="12.75">
      <c r="A37" s="219" t="s">
        <v>66</v>
      </c>
      <c r="B37" s="220"/>
      <c r="C37" s="220"/>
      <c r="D37" s="220"/>
      <c r="E37" s="220"/>
      <c r="F37" s="220"/>
      <c r="G37" s="220"/>
      <c r="H37" s="221"/>
      <c r="I37" s="1">
        <v>141</v>
      </c>
      <c r="J37" s="132">
        <v>338000000</v>
      </c>
      <c r="K37" s="128">
        <v>163000000</v>
      </c>
      <c r="L37" s="7">
        <v>511000000</v>
      </c>
      <c r="M37" s="7">
        <v>249000000</v>
      </c>
    </row>
    <row r="38" spans="1:13" ht="12.75">
      <c r="A38" s="219" t="s">
        <v>194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/>
      <c r="K38" s="7"/>
      <c r="L38" s="7"/>
      <c r="M38" s="7"/>
    </row>
    <row r="39" spans="1:13" ht="12.75">
      <c r="A39" s="219" t="s">
        <v>195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/>
      <c r="K39" s="7"/>
      <c r="L39" s="7"/>
      <c r="M39" s="7"/>
    </row>
    <row r="40" spans="1:13" ht="12.75">
      <c r="A40" s="219" t="s">
        <v>224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/>
      <c r="K40" s="7"/>
      <c r="L40" s="7"/>
      <c r="M40" s="7"/>
    </row>
    <row r="41" spans="1:13" ht="12.75">
      <c r="A41" s="219" t="s">
        <v>225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/>
      <c r="K41" s="7"/>
      <c r="L41" s="7"/>
      <c r="M41" s="7"/>
    </row>
    <row r="42" spans="1:13" ht="12.75">
      <c r="A42" s="219" t="s">
        <v>214</v>
      </c>
      <c r="B42" s="220"/>
      <c r="C42" s="220"/>
      <c r="D42" s="220"/>
      <c r="E42" s="220"/>
      <c r="F42" s="220"/>
      <c r="G42" s="220"/>
      <c r="H42" s="221"/>
      <c r="I42" s="1">
        <v>146</v>
      </c>
      <c r="J42" s="129">
        <f>J7+J27+J38+J40</f>
        <v>23356000000</v>
      </c>
      <c r="K42" s="129">
        <f>K7+K27+K38+K40</f>
        <v>5972000000</v>
      </c>
      <c r="L42" s="129">
        <f>L7+L27+L38+L40</f>
        <v>27211000000</v>
      </c>
      <c r="M42" s="129">
        <f>M7+M27+M38+M40</f>
        <v>5896000000</v>
      </c>
    </row>
    <row r="43" spans="1:13" ht="12.75">
      <c r="A43" s="219" t="s">
        <v>215</v>
      </c>
      <c r="B43" s="220"/>
      <c r="C43" s="220"/>
      <c r="D43" s="220"/>
      <c r="E43" s="220"/>
      <c r="F43" s="220"/>
      <c r="G43" s="220"/>
      <c r="H43" s="221"/>
      <c r="I43" s="1">
        <v>147</v>
      </c>
      <c r="J43" s="129">
        <f>J10+J33+J39+J41</f>
        <v>21177000000</v>
      </c>
      <c r="K43" s="129">
        <f>K10+K33+K39+K41</f>
        <v>5890000000</v>
      </c>
      <c r="L43" s="129">
        <f>L10+L33+L39+L41</f>
        <v>24646000000</v>
      </c>
      <c r="M43" s="129">
        <f>M10+M33+M39+M41</f>
        <v>6914000000</v>
      </c>
    </row>
    <row r="44" spans="1:13" ht="12.75">
      <c r="A44" s="219" t="s">
        <v>235</v>
      </c>
      <c r="B44" s="220"/>
      <c r="C44" s="220"/>
      <c r="D44" s="220"/>
      <c r="E44" s="220"/>
      <c r="F44" s="220"/>
      <c r="G44" s="220"/>
      <c r="H44" s="221"/>
      <c r="I44" s="1">
        <v>148</v>
      </c>
      <c r="J44" s="129">
        <f>J42-J43</f>
        <v>2179000000</v>
      </c>
      <c r="K44" s="129">
        <f>K42-K43</f>
        <v>82000000</v>
      </c>
      <c r="L44" s="129">
        <f>L42-L43</f>
        <v>2565000000</v>
      </c>
      <c r="M44" s="129">
        <f>M42-M43</f>
        <v>-1018000000</v>
      </c>
    </row>
    <row r="45" spans="1:13" ht="12.75">
      <c r="A45" s="227" t="s">
        <v>217</v>
      </c>
      <c r="B45" s="228"/>
      <c r="C45" s="228"/>
      <c r="D45" s="228"/>
      <c r="E45" s="228"/>
      <c r="F45" s="228"/>
      <c r="G45" s="228"/>
      <c r="H45" s="229"/>
      <c r="I45" s="1">
        <v>149</v>
      </c>
      <c r="J45" s="129">
        <f>IF(J42&gt;J43,J42-J43,0)</f>
        <v>2179000000</v>
      </c>
      <c r="K45" s="129">
        <f>IF(K42&gt;K43,K42-K43,0)</f>
        <v>82000000</v>
      </c>
      <c r="L45" s="129">
        <f>IF(L42&gt;L43,L42-L43,0)</f>
        <v>2565000000</v>
      </c>
      <c r="M45" s="129">
        <f>IF(M42&gt;M43,M42-M43,0)</f>
        <v>0</v>
      </c>
    </row>
    <row r="46" spans="1:13" ht="12.75">
      <c r="A46" s="227" t="s">
        <v>218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1018000000</v>
      </c>
    </row>
    <row r="47" spans="1:13" ht="12.75">
      <c r="A47" s="219" t="s">
        <v>216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>
        <v>412000000</v>
      </c>
      <c r="K47" s="7">
        <v>38000000</v>
      </c>
      <c r="L47" s="7">
        <v>598000000</v>
      </c>
      <c r="M47" s="7">
        <v>-85000000</v>
      </c>
    </row>
    <row r="48" spans="1:13" ht="12.75">
      <c r="A48" s="219" t="s">
        <v>236</v>
      </c>
      <c r="B48" s="220"/>
      <c r="C48" s="220"/>
      <c r="D48" s="220"/>
      <c r="E48" s="220"/>
      <c r="F48" s="220"/>
      <c r="G48" s="220"/>
      <c r="H48" s="221"/>
      <c r="I48" s="1">
        <v>152</v>
      </c>
      <c r="J48" s="53">
        <f>J44-J47</f>
        <v>1767000000</v>
      </c>
      <c r="K48" s="53">
        <f>K44-K47</f>
        <v>44000000</v>
      </c>
      <c r="L48" s="53">
        <f>L44-L47</f>
        <v>1967000000</v>
      </c>
      <c r="M48" s="53">
        <f>M44-M47</f>
        <v>-933000000</v>
      </c>
    </row>
    <row r="49" spans="1:13" ht="12.75">
      <c r="A49" s="227" t="s">
        <v>191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3">
        <f>IF(J48&gt;0,J48,0)</f>
        <v>1767000000</v>
      </c>
      <c r="K49" s="53">
        <f>IF(K48&gt;0,K48,0)</f>
        <v>44000000</v>
      </c>
      <c r="L49" s="53">
        <f>IF(L48&gt;0,L48,0)</f>
        <v>1967000000</v>
      </c>
      <c r="M49" s="53">
        <f>IF(M48&gt;0,M48,0)</f>
        <v>0</v>
      </c>
    </row>
    <row r="50" spans="1:13" ht="12.75">
      <c r="A50" s="259" t="s">
        <v>219</v>
      </c>
      <c r="B50" s="260"/>
      <c r="C50" s="260"/>
      <c r="D50" s="260"/>
      <c r="E50" s="260"/>
      <c r="F50" s="260"/>
      <c r="G50" s="260"/>
      <c r="H50" s="261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933000000</v>
      </c>
    </row>
    <row r="51" spans="1:13" ht="12.75" customHeight="1">
      <c r="A51" s="208" t="s">
        <v>311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</row>
    <row r="52" spans="1:13" ht="12.75" customHeight="1">
      <c r="A52" s="212" t="s">
        <v>186</v>
      </c>
      <c r="B52" s="213"/>
      <c r="C52" s="213"/>
      <c r="D52" s="213"/>
      <c r="E52" s="213"/>
      <c r="F52" s="213"/>
      <c r="G52" s="213"/>
      <c r="H52" s="213"/>
      <c r="I52" s="55"/>
      <c r="J52" s="55"/>
      <c r="K52" s="55"/>
      <c r="L52" s="55"/>
      <c r="M52" s="62"/>
    </row>
    <row r="53" spans="1:13" ht="12.75">
      <c r="A53" s="256" t="s">
        <v>233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/>
      <c r="K53" s="7"/>
      <c r="L53" s="7"/>
      <c r="M53" s="7"/>
    </row>
    <row r="54" spans="1:13" ht="12.75">
      <c r="A54" s="256" t="s">
        <v>234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/>
      <c r="K54" s="8"/>
      <c r="L54" s="8"/>
      <c r="M54" s="8"/>
    </row>
    <row r="55" spans="1:13" ht="12.75" customHeight="1">
      <c r="A55" s="208" t="s">
        <v>188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3" ht="12.75">
      <c r="A56" s="212" t="s">
        <v>203</v>
      </c>
      <c r="B56" s="213"/>
      <c r="C56" s="213"/>
      <c r="D56" s="213"/>
      <c r="E56" s="213"/>
      <c r="F56" s="213"/>
      <c r="G56" s="213"/>
      <c r="H56" s="230"/>
      <c r="I56" s="9">
        <v>157</v>
      </c>
      <c r="J56" s="6">
        <f>J48</f>
        <v>1767000000</v>
      </c>
      <c r="K56" s="6">
        <f>K48</f>
        <v>44000000</v>
      </c>
      <c r="L56" s="6">
        <f>L48</f>
        <v>1967000000</v>
      </c>
      <c r="M56" s="6">
        <f>M48</f>
        <v>-933000000</v>
      </c>
    </row>
    <row r="57" spans="1:13" ht="12.75">
      <c r="A57" s="219" t="s">
        <v>220</v>
      </c>
      <c r="B57" s="220"/>
      <c r="C57" s="220"/>
      <c r="D57" s="220"/>
      <c r="E57" s="220"/>
      <c r="F57" s="220"/>
      <c r="G57" s="220"/>
      <c r="H57" s="221"/>
      <c r="I57" s="1">
        <v>158</v>
      </c>
      <c r="J57" s="53">
        <f>SUM(J58:J64)</f>
        <v>17000000</v>
      </c>
      <c r="K57" s="53">
        <f>SUM(K58:K64)</f>
        <v>29000000</v>
      </c>
      <c r="L57" s="53">
        <f>SUM(L58:L64)</f>
        <v>260000000</v>
      </c>
      <c r="M57" s="53">
        <f>SUM(M58:M64)</f>
        <v>431000000</v>
      </c>
    </row>
    <row r="58" spans="1:13" ht="12.75">
      <c r="A58" s="219" t="s">
        <v>227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/>
      <c r="K58" s="7"/>
      <c r="L58" s="7">
        <f>Bilanca!K76</f>
        <v>287000000</v>
      </c>
      <c r="M58" s="7">
        <v>401000000</v>
      </c>
    </row>
    <row r="59" spans="1:13" ht="12.75">
      <c r="A59" s="219" t="s">
        <v>228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/>
      <c r="K59" s="7"/>
      <c r="L59" s="7"/>
      <c r="M59" s="7"/>
    </row>
    <row r="60" spans="1:13" ht="12.75">
      <c r="A60" s="219" t="s">
        <v>44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>
        <v>17000000</v>
      </c>
      <c r="K60" s="7">
        <v>29000000</v>
      </c>
      <c r="L60" s="7">
        <v>-27000000</v>
      </c>
      <c r="M60" s="7">
        <v>30000000</v>
      </c>
    </row>
    <row r="61" spans="1:13" ht="12.75">
      <c r="A61" s="219" t="s">
        <v>229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/>
      <c r="K61" s="7"/>
      <c r="L61" s="7"/>
      <c r="M61" s="7"/>
    </row>
    <row r="62" spans="1:13" ht="12.75">
      <c r="A62" s="219" t="s">
        <v>230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/>
      <c r="K62" s="7"/>
      <c r="L62" s="7"/>
      <c r="M62" s="7"/>
    </row>
    <row r="63" spans="1:13" ht="12.75">
      <c r="A63" s="219" t="s">
        <v>231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/>
      <c r="K63" s="7"/>
      <c r="L63" s="7"/>
      <c r="M63" s="7"/>
    </row>
    <row r="64" spans="1:13" ht="12.75">
      <c r="A64" s="219" t="s">
        <v>232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/>
      <c r="K64" s="7"/>
      <c r="L64" s="7"/>
      <c r="M64" s="7"/>
    </row>
    <row r="65" spans="1:13" ht="12.75">
      <c r="A65" s="219" t="s">
        <v>221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/>
      <c r="K65" s="7"/>
      <c r="L65" s="7"/>
      <c r="M65" s="7"/>
    </row>
    <row r="66" spans="1:13" ht="12.75">
      <c r="A66" s="219" t="s">
        <v>192</v>
      </c>
      <c r="B66" s="220"/>
      <c r="C66" s="220"/>
      <c r="D66" s="220"/>
      <c r="E66" s="220"/>
      <c r="F66" s="220"/>
      <c r="G66" s="220"/>
      <c r="H66" s="221"/>
      <c r="I66" s="1">
        <v>167</v>
      </c>
      <c r="J66" s="53">
        <f>J57-J65</f>
        <v>17000000</v>
      </c>
      <c r="K66" s="53">
        <f>K57-K65</f>
        <v>29000000</v>
      </c>
      <c r="L66" s="53">
        <f>L57-L65</f>
        <v>260000000</v>
      </c>
      <c r="M66" s="53">
        <f>M57-M65</f>
        <v>431000000</v>
      </c>
    </row>
    <row r="67" spans="1:13" ht="12.75">
      <c r="A67" s="219" t="s">
        <v>193</v>
      </c>
      <c r="B67" s="220"/>
      <c r="C67" s="220"/>
      <c r="D67" s="220"/>
      <c r="E67" s="220"/>
      <c r="F67" s="220"/>
      <c r="G67" s="220"/>
      <c r="H67" s="221"/>
      <c r="I67" s="1">
        <v>168</v>
      </c>
      <c r="J67" s="61">
        <f>J56+J66</f>
        <v>1784000000</v>
      </c>
      <c r="K67" s="61">
        <f>K56+K66</f>
        <v>73000000</v>
      </c>
      <c r="L67" s="61">
        <f>L56+L66</f>
        <v>2227000000</v>
      </c>
      <c r="M67" s="61">
        <f>M56+M66</f>
        <v>-502000000</v>
      </c>
    </row>
    <row r="68" spans="1:13" ht="12.75" customHeight="1">
      <c r="A68" s="252" t="s">
        <v>312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187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56" t="s">
        <v>233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/>
      <c r="K70" s="7"/>
      <c r="L70" s="7"/>
      <c r="M70" s="7"/>
    </row>
    <row r="71" spans="1:13" ht="12.75">
      <c r="A71" s="249" t="s">
        <v>234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protectedRanges>
    <protectedRange sqref="J8" name="Range1_4"/>
    <protectedRange sqref="K8" name="Range1_5"/>
    <protectedRange sqref="J9" name="Range1_4_1"/>
    <protectedRange sqref="K9" name="Range1_5_1"/>
    <protectedRange sqref="K20" name="Range1"/>
    <protectedRange sqref="J20" name="Range1_7"/>
    <protectedRange sqref="J21" name="Range1_7_1"/>
    <protectedRange sqref="K21" name="Range1_1"/>
    <protectedRange sqref="K25" name="Range1_2"/>
    <protectedRange sqref="J25" name="Range1_7_2"/>
    <protectedRange sqref="J28:K32" name="Range1_3"/>
    <protectedRange sqref="J34:K37" name="Range1_6"/>
  </protectedRanges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N1:IV65536 J1:M6 J48:M65536"/>
    <dataValidation type="whole" operator="greaterThanOrEqual" allowBlank="1" showInputMessage="1" showErrorMessage="1" errorTitle="Pogrešan unos" error="Mogu se unijeti samo cjelobrojne pozitivne vrijednosti." sqref="K12:K29 M37 K33:M33 M28:M29 M32 M34:M35 L12:M27 L34:L41 J7:M10 K32 L28:L32 K34:K35 K37 J12:J46 K42:M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notEqual" allowBlank="1" showInputMessage="1" showErrorMessage="1" errorTitle="Pogrešan unos" error="Mogu se unijeti samo cjelobrojne vrijednosti." sqref="J47:M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110" zoomScaleSheetLayoutView="110" zoomScalePageLayoutView="0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K51" sqref="K51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4.421875" style="52" customWidth="1"/>
    <col min="12" max="12" width="13.7109375" style="52" bestFit="1" customWidth="1"/>
    <col min="13" max="16384" width="9.140625" style="52" customWidth="1"/>
  </cols>
  <sheetData>
    <row r="1" spans="1:11" ht="12.75" customHeight="1">
      <c r="A1" s="271" t="s">
        <v>163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339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346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3.25">
      <c r="A4" s="273" t="s">
        <v>58</v>
      </c>
      <c r="B4" s="273"/>
      <c r="C4" s="273"/>
      <c r="D4" s="273"/>
      <c r="E4" s="273"/>
      <c r="F4" s="273"/>
      <c r="G4" s="273"/>
      <c r="H4" s="273"/>
      <c r="I4" s="66" t="s">
        <v>278</v>
      </c>
      <c r="J4" s="67" t="s">
        <v>318</v>
      </c>
      <c r="K4" s="67" t="s">
        <v>319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282</v>
      </c>
      <c r="K5" s="69" t="s">
        <v>283</v>
      </c>
    </row>
    <row r="6" spans="1:11" ht="12.75">
      <c r="A6" s="208" t="s">
        <v>155</v>
      </c>
      <c r="B6" s="209"/>
      <c r="C6" s="209"/>
      <c r="D6" s="209"/>
      <c r="E6" s="209"/>
      <c r="F6" s="209"/>
      <c r="G6" s="209"/>
      <c r="H6" s="209"/>
      <c r="I6" s="265"/>
      <c r="J6" s="265"/>
      <c r="K6" s="266"/>
    </row>
    <row r="7" spans="1:11" ht="12.75">
      <c r="A7" s="216" t="s">
        <v>39</v>
      </c>
      <c r="B7" s="217"/>
      <c r="C7" s="217"/>
      <c r="D7" s="217"/>
      <c r="E7" s="217"/>
      <c r="F7" s="217"/>
      <c r="G7" s="217"/>
      <c r="H7" s="217"/>
      <c r="I7" s="1">
        <v>1</v>
      </c>
      <c r="J7" s="5">
        <v>2179000000</v>
      </c>
      <c r="K7" s="7">
        <f>RDG!L45</f>
        <v>2565000000</v>
      </c>
    </row>
    <row r="8" spans="1:11" ht="12.75">
      <c r="A8" s="216" t="s">
        <v>40</v>
      </c>
      <c r="B8" s="217"/>
      <c r="C8" s="217"/>
      <c r="D8" s="217"/>
      <c r="E8" s="217"/>
      <c r="F8" s="217"/>
      <c r="G8" s="217"/>
      <c r="H8" s="217"/>
      <c r="I8" s="1">
        <v>2</v>
      </c>
      <c r="J8" s="5">
        <v>1483000000</v>
      </c>
      <c r="K8" s="7">
        <f>RDG!L20</f>
        <v>2397000000</v>
      </c>
    </row>
    <row r="9" spans="1:11" ht="12.75">
      <c r="A9" s="216" t="s">
        <v>41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42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43</v>
      </c>
      <c r="B11" s="217"/>
      <c r="C11" s="217"/>
      <c r="D11" s="217"/>
      <c r="E11" s="217"/>
      <c r="F11" s="217"/>
      <c r="G11" s="217"/>
      <c r="H11" s="217"/>
      <c r="I11" s="1">
        <v>5</v>
      </c>
      <c r="J11" s="5">
        <v>107000000</v>
      </c>
      <c r="K11" s="7"/>
    </row>
    <row r="12" spans="1:11" ht="12.75">
      <c r="A12" s="216" t="s">
        <v>50</v>
      </c>
      <c r="B12" s="217"/>
      <c r="C12" s="217"/>
      <c r="D12" s="217"/>
      <c r="E12" s="217"/>
      <c r="F12" s="217"/>
      <c r="G12" s="217"/>
      <c r="H12" s="217"/>
      <c r="I12" s="1">
        <v>6</v>
      </c>
      <c r="J12" s="5">
        <v>1826000000</v>
      </c>
      <c r="K12" s="7">
        <v>2403000000</v>
      </c>
    </row>
    <row r="13" spans="1:11" ht="12.75">
      <c r="A13" s="219" t="s">
        <v>156</v>
      </c>
      <c r="B13" s="220"/>
      <c r="C13" s="220"/>
      <c r="D13" s="220"/>
      <c r="E13" s="220"/>
      <c r="F13" s="220"/>
      <c r="G13" s="220"/>
      <c r="H13" s="220"/>
      <c r="I13" s="1">
        <v>7</v>
      </c>
      <c r="J13" s="64">
        <f>SUM(J7:J12)</f>
        <v>5595000000</v>
      </c>
      <c r="K13" s="64">
        <f>SUM(K7:K12)</f>
        <v>7365000000</v>
      </c>
    </row>
    <row r="14" spans="1:11" ht="12.75">
      <c r="A14" s="216" t="s">
        <v>51</v>
      </c>
      <c r="B14" s="217"/>
      <c r="C14" s="217"/>
      <c r="D14" s="217"/>
      <c r="E14" s="217"/>
      <c r="F14" s="217"/>
      <c r="G14" s="217"/>
      <c r="H14" s="217"/>
      <c r="I14" s="1">
        <v>8</v>
      </c>
      <c r="J14" s="5">
        <v>2390000000</v>
      </c>
      <c r="K14" s="7">
        <v>2125000000</v>
      </c>
    </row>
    <row r="15" spans="1:11" ht="12.75">
      <c r="A15" s="216" t="s">
        <v>52</v>
      </c>
      <c r="B15" s="217"/>
      <c r="C15" s="217"/>
      <c r="D15" s="217"/>
      <c r="E15" s="217"/>
      <c r="F15" s="217"/>
      <c r="G15" s="217"/>
      <c r="H15" s="217"/>
      <c r="I15" s="1">
        <v>9</v>
      </c>
      <c r="J15" s="5">
        <v>1862000000</v>
      </c>
      <c r="K15" s="7">
        <v>745000000</v>
      </c>
    </row>
    <row r="16" spans="1:11" ht="12.75">
      <c r="A16" s="216" t="s">
        <v>53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>
        <v>934000000</v>
      </c>
    </row>
    <row r="17" spans="1:11" ht="12.75">
      <c r="A17" s="216" t="s">
        <v>54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>
        <v>737000000</v>
      </c>
      <c r="K17" s="7">
        <v>1247000000</v>
      </c>
    </row>
    <row r="18" spans="1:11" ht="12.75">
      <c r="A18" s="219" t="s">
        <v>157</v>
      </c>
      <c r="B18" s="220"/>
      <c r="C18" s="220"/>
      <c r="D18" s="220"/>
      <c r="E18" s="220"/>
      <c r="F18" s="220"/>
      <c r="G18" s="220"/>
      <c r="H18" s="220"/>
      <c r="I18" s="1">
        <v>12</v>
      </c>
      <c r="J18" s="64">
        <f>SUM(J14:J17)</f>
        <v>4989000000</v>
      </c>
      <c r="K18" s="53">
        <f>SUM(K14:K17)</f>
        <v>5051000000</v>
      </c>
    </row>
    <row r="19" spans="1:12" ht="12.75">
      <c r="A19" s="219" t="s">
        <v>35</v>
      </c>
      <c r="B19" s="220"/>
      <c r="C19" s="220"/>
      <c r="D19" s="220"/>
      <c r="E19" s="220"/>
      <c r="F19" s="220"/>
      <c r="G19" s="220"/>
      <c r="H19" s="220"/>
      <c r="I19" s="1">
        <v>13</v>
      </c>
      <c r="J19" s="64">
        <f>IF(J13&gt;J18,J13-J18,0)</f>
        <v>606000000</v>
      </c>
      <c r="K19" s="64">
        <f>IF(K13&gt;K18,K13-K18,0)</f>
        <v>2314000000</v>
      </c>
      <c r="L19" s="133"/>
    </row>
    <row r="20" spans="1:11" ht="12.75">
      <c r="A20" s="219" t="s">
        <v>36</v>
      </c>
      <c r="B20" s="220"/>
      <c r="C20" s="220"/>
      <c r="D20" s="220"/>
      <c r="E20" s="220"/>
      <c r="F20" s="220"/>
      <c r="G20" s="220"/>
      <c r="H20" s="22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8" t="s">
        <v>158</v>
      </c>
      <c r="B21" s="209"/>
      <c r="C21" s="209"/>
      <c r="D21" s="209"/>
      <c r="E21" s="209"/>
      <c r="F21" s="209"/>
      <c r="G21" s="209"/>
      <c r="H21" s="209"/>
      <c r="I21" s="265"/>
      <c r="J21" s="265"/>
      <c r="K21" s="266"/>
    </row>
    <row r="22" spans="1:11" ht="12.75">
      <c r="A22" s="216" t="s">
        <v>177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>
        <v>8000000</v>
      </c>
      <c r="K22" s="7"/>
    </row>
    <row r="23" spans="1:11" ht="12.75">
      <c r="A23" s="216" t="s">
        <v>178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179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180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>
        <v>4000000</v>
      </c>
      <c r="K25" s="7">
        <v>164000000</v>
      </c>
    </row>
    <row r="26" spans="1:11" ht="12.75">
      <c r="A26" s="216" t="s">
        <v>181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380000000</v>
      </c>
      <c r="K26" s="7">
        <v>8000000</v>
      </c>
    </row>
    <row r="27" spans="1:11" ht="12.75">
      <c r="A27" s="219" t="s">
        <v>167</v>
      </c>
      <c r="B27" s="220"/>
      <c r="C27" s="220"/>
      <c r="D27" s="220"/>
      <c r="E27" s="220"/>
      <c r="F27" s="220"/>
      <c r="G27" s="220"/>
      <c r="H27" s="220"/>
      <c r="I27" s="1">
        <v>20</v>
      </c>
      <c r="J27" s="64">
        <f>SUM(J22:J26)</f>
        <v>392000000</v>
      </c>
      <c r="K27" s="53">
        <f>SUM(K22:K26)</f>
        <v>172000000</v>
      </c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>
        <v>2677000000</v>
      </c>
      <c r="K28" s="7">
        <v>1388000000</v>
      </c>
    </row>
    <row r="29" spans="1:11" ht="12.75">
      <c r="A29" s="216" t="s">
        <v>115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15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1000000</v>
      </c>
      <c r="K30" s="7">
        <v>159000000</v>
      </c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64">
        <f>SUM(J28:J30)</f>
        <v>2678000000</v>
      </c>
      <c r="K31" s="53">
        <f>SUM(K28:K30)</f>
        <v>1547000000</v>
      </c>
    </row>
    <row r="32" spans="1:11" ht="12.75">
      <c r="A32" s="219" t="s">
        <v>37</v>
      </c>
      <c r="B32" s="220"/>
      <c r="C32" s="220"/>
      <c r="D32" s="220"/>
      <c r="E32" s="220"/>
      <c r="F32" s="220"/>
      <c r="G32" s="220"/>
      <c r="H32" s="22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9" t="s">
        <v>38</v>
      </c>
      <c r="B33" s="220"/>
      <c r="C33" s="220"/>
      <c r="D33" s="220"/>
      <c r="E33" s="220"/>
      <c r="F33" s="220"/>
      <c r="G33" s="220"/>
      <c r="H33" s="220"/>
      <c r="I33" s="1">
        <v>26</v>
      </c>
      <c r="J33" s="64">
        <f>IF(J31&gt;J27,J31-J27,0)</f>
        <v>2286000000</v>
      </c>
      <c r="K33" s="53">
        <f>IF(K31&gt;K27,K31-K27,0)</f>
        <v>1375000000</v>
      </c>
    </row>
    <row r="34" spans="1:11" ht="12.75">
      <c r="A34" s="208" t="s">
        <v>159</v>
      </c>
      <c r="B34" s="209"/>
      <c r="C34" s="209"/>
      <c r="D34" s="209"/>
      <c r="E34" s="209"/>
      <c r="F34" s="209"/>
      <c r="G34" s="209"/>
      <c r="H34" s="209"/>
      <c r="I34" s="265"/>
      <c r="J34" s="265"/>
      <c r="K34" s="266"/>
    </row>
    <row r="35" spans="1:11" ht="12.75">
      <c r="A35" s="216" t="s">
        <v>173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/>
    </row>
    <row r="36" spans="1:11" ht="12.75">
      <c r="A36" s="216" t="s">
        <v>28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5133000000</v>
      </c>
      <c r="K36" s="7">
        <v>17751000000</v>
      </c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9" t="s">
        <v>67</v>
      </c>
      <c r="B38" s="220"/>
      <c r="C38" s="220"/>
      <c r="D38" s="220"/>
      <c r="E38" s="220"/>
      <c r="F38" s="220"/>
      <c r="G38" s="220"/>
      <c r="H38" s="220"/>
      <c r="I38" s="1">
        <v>30</v>
      </c>
      <c r="J38" s="64">
        <f>SUM(J35:J37)</f>
        <v>5133000000</v>
      </c>
      <c r="K38" s="53">
        <f>SUM(K35:K37)</f>
        <v>17751000000</v>
      </c>
    </row>
    <row r="39" spans="1:11" ht="12.75">
      <c r="A39" s="216" t="s">
        <v>30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>
        <v>3257000000</v>
      </c>
      <c r="K39" s="7">
        <v>18243000000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f>9000000-5000000</f>
        <v>4000000</v>
      </c>
      <c r="K43" s="7">
        <f>489000000-11000000</f>
        <v>478000000</v>
      </c>
    </row>
    <row r="44" spans="1:11" ht="12.75">
      <c r="A44" s="219" t="s">
        <v>68</v>
      </c>
      <c r="B44" s="220"/>
      <c r="C44" s="220"/>
      <c r="D44" s="220"/>
      <c r="E44" s="220"/>
      <c r="F44" s="220"/>
      <c r="G44" s="220"/>
      <c r="H44" s="220"/>
      <c r="I44" s="1">
        <v>36</v>
      </c>
      <c r="J44" s="64">
        <f>SUM(J39:J43)</f>
        <v>3261000000</v>
      </c>
      <c r="K44" s="53">
        <f>SUM(K39:K43)</f>
        <v>18721000000</v>
      </c>
    </row>
    <row r="45" spans="1:11" ht="12.75">
      <c r="A45" s="219" t="s">
        <v>16</v>
      </c>
      <c r="B45" s="220"/>
      <c r="C45" s="220"/>
      <c r="D45" s="220"/>
      <c r="E45" s="220"/>
      <c r="F45" s="220"/>
      <c r="G45" s="220"/>
      <c r="H45" s="220"/>
      <c r="I45" s="1">
        <v>37</v>
      </c>
      <c r="J45" s="64">
        <f>IF(J38&gt;J44,J38-J44,0)</f>
        <v>1872000000</v>
      </c>
      <c r="K45" s="53">
        <f>IF(K38&gt;K44,K38-K44,0)</f>
        <v>0</v>
      </c>
    </row>
    <row r="46" spans="1:12" ht="12.75">
      <c r="A46" s="219" t="s">
        <v>17</v>
      </c>
      <c r="B46" s="220"/>
      <c r="C46" s="220"/>
      <c r="D46" s="220"/>
      <c r="E46" s="220"/>
      <c r="F46" s="220"/>
      <c r="G46" s="220"/>
      <c r="H46" s="220"/>
      <c r="I46" s="1">
        <v>38</v>
      </c>
      <c r="J46" s="64">
        <f>IF(J44&gt;J38,J44-J38,0)</f>
        <v>0</v>
      </c>
      <c r="K46" s="53">
        <f>IF(K44&gt;K38,K44-K38,0)</f>
        <v>970000000</v>
      </c>
      <c r="L46" s="133"/>
    </row>
    <row r="47" spans="1:12" ht="12.75">
      <c r="A47" s="216" t="s">
        <v>69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IF(J19-J20+J32-J33+J45-J46&gt;0,J19-J20+J32-J33+J45-J46,0)</f>
        <v>192000000</v>
      </c>
      <c r="K47" s="53">
        <f>IF(K19-K20+K32-K33+K45-K46&gt;0,K19-K20+K32-K33+K45-K46,0)</f>
        <v>0</v>
      </c>
      <c r="L47" s="133"/>
    </row>
    <row r="48" spans="1:11" ht="12.75">
      <c r="A48" s="216" t="s">
        <v>70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31000000</v>
      </c>
    </row>
    <row r="49" spans="1:11" ht="12.75">
      <c r="A49" s="216" t="s">
        <v>160</v>
      </c>
      <c r="B49" s="217"/>
      <c r="C49" s="217"/>
      <c r="D49" s="217"/>
      <c r="E49" s="217"/>
      <c r="F49" s="217"/>
      <c r="G49" s="217"/>
      <c r="H49" s="217"/>
      <c r="I49" s="1">
        <v>41</v>
      </c>
      <c r="J49" s="5">
        <v>68000000</v>
      </c>
      <c r="K49" s="7">
        <v>260000000</v>
      </c>
    </row>
    <row r="50" spans="1:12" ht="12.75">
      <c r="A50" s="216" t="s">
        <v>174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>
        <f>J47</f>
        <v>192000000</v>
      </c>
      <c r="K50" s="5">
        <f>K47</f>
        <v>0</v>
      </c>
      <c r="L50" s="133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>
        <f>K48</f>
        <v>31000000</v>
      </c>
    </row>
    <row r="52" spans="1:11" ht="12.75">
      <c r="A52" s="222" t="s">
        <v>176</v>
      </c>
      <c r="B52" s="223"/>
      <c r="C52" s="223"/>
      <c r="D52" s="223"/>
      <c r="E52" s="223"/>
      <c r="F52" s="223"/>
      <c r="G52" s="223"/>
      <c r="H52" s="223"/>
      <c r="I52" s="4">
        <v>44</v>
      </c>
      <c r="J52" s="65">
        <f>J49+J50-J51</f>
        <v>260000000</v>
      </c>
      <c r="K52" s="61">
        <f>K49+K50-K51</f>
        <v>229000000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L1:IV65536 J1:K6 J9:K9 J50:K65536 J18:J21 J23:J24 J13:K13 J27:K27 J31:K35 J37:K38 J44:K48 K18:K24"/>
    <dataValidation type="whole" operator="notEqual" allowBlank="1" showInputMessage="1" showErrorMessage="1" errorTitle="Pogrešan unos" error="Mogu se unijeti samo cjelobrojne vrijednosti." sqref="J7:K8 J10:K12 J14:K17 J22 J25:K26 J28:K30 J36:K36 J39:K43 J49:K4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1" t="s">
        <v>196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0" t="s">
        <v>339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73" t="s">
        <v>58</v>
      </c>
      <c r="B4" s="273"/>
      <c r="C4" s="273"/>
      <c r="D4" s="273"/>
      <c r="E4" s="273"/>
      <c r="F4" s="273"/>
      <c r="G4" s="273"/>
      <c r="H4" s="273"/>
      <c r="I4" s="66" t="s">
        <v>278</v>
      </c>
      <c r="J4" s="67" t="s">
        <v>318</v>
      </c>
      <c r="K4" s="67" t="s">
        <v>319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2">
        <v>2</v>
      </c>
      <c r="J5" s="73" t="s">
        <v>282</v>
      </c>
      <c r="K5" s="73" t="s">
        <v>283</v>
      </c>
    </row>
    <row r="6" spans="1:11" ht="12.75">
      <c r="A6" s="208" t="s">
        <v>155</v>
      </c>
      <c r="B6" s="209"/>
      <c r="C6" s="209"/>
      <c r="D6" s="209"/>
      <c r="E6" s="209"/>
      <c r="F6" s="209"/>
      <c r="G6" s="209"/>
      <c r="H6" s="209"/>
      <c r="I6" s="265"/>
      <c r="J6" s="265"/>
      <c r="K6" s="266"/>
    </row>
    <row r="7" spans="1:11" ht="12.75">
      <c r="A7" s="216" t="s">
        <v>198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118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119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120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121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9" t="s">
        <v>197</v>
      </c>
      <c r="B12" s="220"/>
      <c r="C12" s="220"/>
      <c r="D12" s="220"/>
      <c r="E12" s="220"/>
      <c r="F12" s="220"/>
      <c r="G12" s="220"/>
      <c r="H12" s="22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6" t="s">
        <v>122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123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124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125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126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127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9" t="s">
        <v>46</v>
      </c>
      <c r="B19" s="220"/>
      <c r="C19" s="220"/>
      <c r="D19" s="220"/>
      <c r="E19" s="220"/>
      <c r="F19" s="220"/>
      <c r="G19" s="220"/>
      <c r="H19" s="22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9" t="s">
        <v>107</v>
      </c>
      <c r="B20" s="276"/>
      <c r="C20" s="276"/>
      <c r="D20" s="276"/>
      <c r="E20" s="276"/>
      <c r="F20" s="276"/>
      <c r="G20" s="276"/>
      <c r="H20" s="27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1" t="s">
        <v>108</v>
      </c>
      <c r="B21" s="274"/>
      <c r="C21" s="274"/>
      <c r="D21" s="274"/>
      <c r="E21" s="274"/>
      <c r="F21" s="274"/>
      <c r="G21" s="274"/>
      <c r="H21" s="27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8" t="s">
        <v>158</v>
      </c>
      <c r="B22" s="209"/>
      <c r="C22" s="209"/>
      <c r="D22" s="209"/>
      <c r="E22" s="209"/>
      <c r="F22" s="209"/>
      <c r="G22" s="209"/>
      <c r="H22" s="209"/>
      <c r="I22" s="265"/>
      <c r="J22" s="265"/>
      <c r="K22" s="266"/>
    </row>
    <row r="23" spans="1:11" ht="12.75">
      <c r="A23" s="216" t="s">
        <v>164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165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166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9" t="s">
        <v>113</v>
      </c>
      <c r="B28" s="220"/>
      <c r="C28" s="220"/>
      <c r="D28" s="220"/>
      <c r="E28" s="220"/>
      <c r="F28" s="220"/>
      <c r="G28" s="220"/>
      <c r="H28" s="22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9" t="s">
        <v>47</v>
      </c>
      <c r="B32" s="220"/>
      <c r="C32" s="220"/>
      <c r="D32" s="220"/>
      <c r="E32" s="220"/>
      <c r="F32" s="220"/>
      <c r="G32" s="220"/>
      <c r="H32" s="22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9" t="s">
        <v>109</v>
      </c>
      <c r="B33" s="220"/>
      <c r="C33" s="220"/>
      <c r="D33" s="220"/>
      <c r="E33" s="220"/>
      <c r="F33" s="220"/>
      <c r="G33" s="220"/>
      <c r="H33" s="22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9" t="s">
        <v>110</v>
      </c>
      <c r="B34" s="220"/>
      <c r="C34" s="220"/>
      <c r="D34" s="220"/>
      <c r="E34" s="220"/>
      <c r="F34" s="220"/>
      <c r="G34" s="220"/>
      <c r="H34" s="22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8" t="s">
        <v>159</v>
      </c>
      <c r="B35" s="209"/>
      <c r="C35" s="209"/>
      <c r="D35" s="209"/>
      <c r="E35" s="209"/>
      <c r="F35" s="209"/>
      <c r="G35" s="209"/>
      <c r="H35" s="209"/>
      <c r="I35" s="265">
        <v>0</v>
      </c>
      <c r="J35" s="265"/>
      <c r="K35" s="266"/>
    </row>
    <row r="36" spans="1:11" ht="12.75">
      <c r="A36" s="216" t="s">
        <v>173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28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29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9" t="s">
        <v>48</v>
      </c>
      <c r="B39" s="220"/>
      <c r="C39" s="220"/>
      <c r="D39" s="220"/>
      <c r="E39" s="220"/>
      <c r="F39" s="220"/>
      <c r="G39" s="220"/>
      <c r="H39" s="22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6" t="s">
        <v>30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31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32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33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34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9" t="s">
        <v>147</v>
      </c>
      <c r="B45" s="220"/>
      <c r="C45" s="220"/>
      <c r="D45" s="220"/>
      <c r="E45" s="220"/>
      <c r="F45" s="220"/>
      <c r="G45" s="220"/>
      <c r="H45" s="22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9" t="s">
        <v>161</v>
      </c>
      <c r="B46" s="220"/>
      <c r="C46" s="220"/>
      <c r="D46" s="220"/>
      <c r="E46" s="220"/>
      <c r="F46" s="220"/>
      <c r="G46" s="220"/>
      <c r="H46" s="22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9" t="s">
        <v>162</v>
      </c>
      <c r="B47" s="220"/>
      <c r="C47" s="220"/>
      <c r="D47" s="220"/>
      <c r="E47" s="220"/>
      <c r="F47" s="220"/>
      <c r="G47" s="220"/>
      <c r="H47" s="22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9" t="s">
        <v>148</v>
      </c>
      <c r="B48" s="220"/>
      <c r="C48" s="220"/>
      <c r="D48" s="220"/>
      <c r="E48" s="220"/>
      <c r="F48" s="220"/>
      <c r="G48" s="220"/>
      <c r="H48" s="22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9" t="s">
        <v>14</v>
      </c>
      <c r="B49" s="220"/>
      <c r="C49" s="220"/>
      <c r="D49" s="220"/>
      <c r="E49" s="220"/>
      <c r="F49" s="220"/>
      <c r="G49" s="220"/>
      <c r="H49" s="22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9" t="s">
        <v>160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174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175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31" t="s">
        <v>176</v>
      </c>
      <c r="B53" s="232"/>
      <c r="C53" s="232"/>
      <c r="D53" s="232"/>
      <c r="E53" s="232"/>
      <c r="F53" s="232"/>
      <c r="G53" s="232"/>
      <c r="H53" s="23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O29" sqref="O2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1.7109375" style="76" bestFit="1" customWidth="1"/>
    <col min="12" max="16384" width="9.140625" style="76" customWidth="1"/>
  </cols>
  <sheetData>
    <row r="1" spans="1:12" ht="12.75">
      <c r="A1" s="296" t="s">
        <v>280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75"/>
    </row>
    <row r="2" spans="1:12" ht="15.75">
      <c r="A2" s="42"/>
      <c r="B2" s="74"/>
      <c r="C2" s="281" t="s">
        <v>281</v>
      </c>
      <c r="D2" s="281"/>
      <c r="E2" s="77" t="s">
        <v>340</v>
      </c>
      <c r="F2" s="43" t="s">
        <v>249</v>
      </c>
      <c r="G2" s="282" t="s">
        <v>323</v>
      </c>
      <c r="H2" s="283"/>
      <c r="I2" s="74"/>
      <c r="J2" s="74"/>
      <c r="K2" s="74"/>
      <c r="L2" s="78"/>
    </row>
    <row r="3" spans="1:11" ht="23.25">
      <c r="A3" s="284" t="s">
        <v>58</v>
      </c>
      <c r="B3" s="284"/>
      <c r="C3" s="284"/>
      <c r="D3" s="284"/>
      <c r="E3" s="284"/>
      <c r="F3" s="284"/>
      <c r="G3" s="284"/>
      <c r="H3" s="284"/>
      <c r="I3" s="81" t="s">
        <v>304</v>
      </c>
      <c r="J3" s="82" t="s">
        <v>149</v>
      </c>
      <c r="K3" s="82" t="s">
        <v>150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4">
        <v>2</v>
      </c>
      <c r="J4" s="83" t="s">
        <v>282</v>
      </c>
      <c r="K4" s="83" t="s">
        <v>283</v>
      </c>
    </row>
    <row r="5" spans="1:11" ht="12.75">
      <c r="A5" s="286" t="s">
        <v>284</v>
      </c>
      <c r="B5" s="287"/>
      <c r="C5" s="287"/>
      <c r="D5" s="287"/>
      <c r="E5" s="287"/>
      <c r="F5" s="287"/>
      <c r="G5" s="287"/>
      <c r="H5" s="287"/>
      <c r="I5" s="44">
        <v>1</v>
      </c>
      <c r="J5" s="45">
        <v>9000000000</v>
      </c>
      <c r="K5" s="45">
        <v>9000000000</v>
      </c>
    </row>
    <row r="6" spans="1:11" ht="12.75">
      <c r="A6" s="286" t="s">
        <v>285</v>
      </c>
      <c r="B6" s="287"/>
      <c r="C6" s="287"/>
      <c r="D6" s="287"/>
      <c r="E6" s="287"/>
      <c r="F6" s="287"/>
      <c r="G6" s="287"/>
      <c r="H6" s="287"/>
      <c r="I6" s="44">
        <v>2</v>
      </c>
      <c r="J6" s="46"/>
      <c r="K6" s="46"/>
    </row>
    <row r="7" spans="1:11" ht="12.75">
      <c r="A7" s="286" t="s">
        <v>286</v>
      </c>
      <c r="B7" s="287"/>
      <c r="C7" s="287"/>
      <c r="D7" s="287"/>
      <c r="E7" s="287"/>
      <c r="F7" s="287"/>
      <c r="G7" s="287"/>
      <c r="H7" s="287"/>
      <c r="I7" s="44">
        <v>3</v>
      </c>
      <c r="J7" s="46">
        <v>1952000000</v>
      </c>
      <c r="K7" s="46">
        <v>2240000000</v>
      </c>
    </row>
    <row r="8" spans="1:11" ht="12.75">
      <c r="A8" s="286" t="s">
        <v>287</v>
      </c>
      <c r="B8" s="287"/>
      <c r="C8" s="287"/>
      <c r="D8" s="287"/>
      <c r="E8" s="287"/>
      <c r="F8" s="287"/>
      <c r="G8" s="287"/>
      <c r="H8" s="287"/>
      <c r="I8" s="44">
        <v>4</v>
      </c>
      <c r="J8" s="46">
        <v>-211000000</v>
      </c>
      <c r="K8" s="46">
        <v>1076000000</v>
      </c>
    </row>
    <row r="9" spans="1:11" ht="12.75">
      <c r="A9" s="286" t="s">
        <v>288</v>
      </c>
      <c r="B9" s="287"/>
      <c r="C9" s="287"/>
      <c r="D9" s="287"/>
      <c r="E9" s="287"/>
      <c r="F9" s="287"/>
      <c r="G9" s="287"/>
      <c r="H9" s="287"/>
      <c r="I9" s="44">
        <v>5</v>
      </c>
      <c r="J9" s="134">
        <v>1767000000</v>
      </c>
      <c r="K9" s="46">
        <v>1950000000</v>
      </c>
    </row>
    <row r="10" spans="1:11" ht="12.75">
      <c r="A10" s="286" t="s">
        <v>289</v>
      </c>
      <c r="B10" s="287"/>
      <c r="C10" s="287"/>
      <c r="D10" s="287"/>
      <c r="E10" s="287"/>
      <c r="F10" s="287"/>
      <c r="G10" s="287"/>
      <c r="H10" s="287"/>
      <c r="I10" s="44">
        <v>6</v>
      </c>
      <c r="J10" s="46"/>
      <c r="K10" s="46"/>
    </row>
    <row r="11" spans="1:11" ht="12.75">
      <c r="A11" s="286" t="s">
        <v>290</v>
      </c>
      <c r="B11" s="287"/>
      <c r="C11" s="287"/>
      <c r="D11" s="287"/>
      <c r="E11" s="287"/>
      <c r="F11" s="287"/>
      <c r="G11" s="287"/>
      <c r="H11" s="287"/>
      <c r="I11" s="44">
        <v>7</v>
      </c>
      <c r="J11" s="46"/>
      <c r="K11" s="46"/>
    </row>
    <row r="12" spans="1:11" ht="12.75">
      <c r="A12" s="286" t="s">
        <v>291</v>
      </c>
      <c r="B12" s="287"/>
      <c r="C12" s="287"/>
      <c r="D12" s="287"/>
      <c r="E12" s="287"/>
      <c r="F12" s="287"/>
      <c r="G12" s="287"/>
      <c r="H12" s="287"/>
      <c r="I12" s="44">
        <v>8</v>
      </c>
      <c r="J12" s="134">
        <v>27000000</v>
      </c>
      <c r="K12" s="46"/>
    </row>
    <row r="13" spans="1:11" ht="12.75">
      <c r="A13" s="286" t="s">
        <v>292</v>
      </c>
      <c r="B13" s="287"/>
      <c r="C13" s="287"/>
      <c r="D13" s="287"/>
      <c r="E13" s="287"/>
      <c r="F13" s="287"/>
      <c r="G13" s="287"/>
      <c r="H13" s="287"/>
      <c r="I13" s="44">
        <v>9</v>
      </c>
      <c r="J13" s="46"/>
      <c r="K13" s="46"/>
    </row>
    <row r="14" spans="1:11" ht="12.75">
      <c r="A14" s="288" t="s">
        <v>293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9">
        <v>12535000000</v>
      </c>
      <c r="K14" s="79">
        <v>14266000000</v>
      </c>
    </row>
    <row r="15" spans="1:11" ht="12.75">
      <c r="A15" s="286" t="s">
        <v>294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/>
      <c r="K15" s="46">
        <v>261000000</v>
      </c>
    </row>
    <row r="16" spans="1:11" ht="12.75">
      <c r="A16" s="286" t="s">
        <v>295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/>
      <c r="K16" s="46"/>
    </row>
    <row r="17" spans="1:11" ht="12.75">
      <c r="A17" s="286" t="s">
        <v>296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/>
      <c r="K17" s="46"/>
    </row>
    <row r="18" spans="1:11" ht="12.75">
      <c r="A18" s="286" t="s">
        <v>297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/>
      <c r="K18" s="46"/>
    </row>
    <row r="19" spans="1:11" ht="12.75">
      <c r="A19" s="286" t="s">
        <v>298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/>
      <c r="K19" s="46"/>
    </row>
    <row r="20" spans="1:11" ht="12.75">
      <c r="A20" s="286" t="s">
        <v>299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/>
      <c r="K20" s="46">
        <v>1950000000</v>
      </c>
    </row>
    <row r="21" spans="1:11" ht="12.75">
      <c r="A21" s="288" t="s">
        <v>300</v>
      </c>
      <c r="B21" s="289"/>
      <c r="C21" s="289"/>
      <c r="D21" s="289"/>
      <c r="E21" s="289"/>
      <c r="F21" s="289"/>
      <c r="G21" s="289"/>
      <c r="H21" s="289"/>
      <c r="I21" s="44">
        <v>17</v>
      </c>
      <c r="J21" s="80">
        <v>0</v>
      </c>
      <c r="K21" s="80">
        <v>2211000000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0" t="s">
        <v>301</v>
      </c>
      <c r="B23" s="291"/>
      <c r="C23" s="291"/>
      <c r="D23" s="291"/>
      <c r="E23" s="291"/>
      <c r="F23" s="291"/>
      <c r="G23" s="291"/>
      <c r="H23" s="291"/>
      <c r="I23" s="47">
        <v>18</v>
      </c>
      <c r="J23" s="45"/>
      <c r="K23" s="45"/>
    </row>
    <row r="24" spans="1:11" ht="17.25" customHeight="1">
      <c r="A24" s="292" t="s">
        <v>302</v>
      </c>
      <c r="B24" s="293"/>
      <c r="C24" s="293"/>
      <c r="D24" s="293"/>
      <c r="E24" s="293"/>
      <c r="F24" s="293"/>
      <c r="G24" s="293"/>
      <c r="H24" s="293"/>
      <c r="I24" s="48">
        <v>19</v>
      </c>
      <c r="J24" s="80"/>
      <c r="K24" s="80"/>
    </row>
    <row r="25" spans="1:11" ht="30" customHeight="1">
      <c r="A25" s="294" t="s">
        <v>303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L1:IV65536 J1:K4 J15:K22 J24:K65536"/>
    <dataValidation type="whole" operator="greaterThanOrEqual" allowBlank="1" showInputMessage="1" showErrorMessage="1" errorTitle="Pogrešan unos" error="Mogu se unijeti samo cjelobrojne pozitivne vrijednosti." sqref="J14:K14">
      <formula1>0</formula1>
    </dataValidation>
    <dataValidation type="whole" operator="notEqual" allowBlank="1" showInputMessage="1" showErrorMessage="1" errorTitle="Pogrešan unos" error="Mogu se unijeti samo cjelobrojne vrijednosti." sqref="J5:K13">
      <formula1>999999999999</formula1>
    </dataValidation>
    <dataValidation type="whole" operator="notEqual" allowBlank="1" showInputMessage="1" showErrorMessage="1" errorTitle="Pogrešan unos" error="Mogu se unijeti samo cjelobrojne vrijednosti." sqref="J23:K23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2" t="s">
        <v>279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3" t="s">
        <v>315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RSebalj</cp:lastModifiedBy>
  <cp:lastPrinted>2011-03-28T11:17:39Z</cp:lastPrinted>
  <dcterms:created xsi:type="dcterms:W3CDTF">2008-10-17T11:51:54Z</dcterms:created>
  <dcterms:modified xsi:type="dcterms:W3CDTF">2012-02-13T17:40:20Z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