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9170" windowHeight="64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<sst xmlns="http://schemas.openxmlformats.org/spreadsheetml/2006/main" count="416" uniqueCount="362">
  <si>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</si>
  <si>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</si>
  <si>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</si>
  <si>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</si>
  <si>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</si>
  <si>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</si>
  <si>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</si>
  <si>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</si>
  <si>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</si>
  <si>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</si>
  <si>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</si>
  <si>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</si>
  <si>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</si>
  <si>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</si>
  <si>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</si>
  <si>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</si>
  <si>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</si>
  <si>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</si>
  <si>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</si>
  <si>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</si>
  <si>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</si>
  <si>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</si>
  <si>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</si>
  <si>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</si>
  <si>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</si>
  <si>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</si>
  <si>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</si>
  <si>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</si>
  <si>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</si>
  <si>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</si>
  <si>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</si>
  <si>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</si>
  <si>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</si>
  <si>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</si>
  <si>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</si>
  <si>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</si>
  <si>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</si>
  <si>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</si>
  <si>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</si>
  <si>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</si>
  <si>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</si>
  <si>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</si>
  <si>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</si>
  <si>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</si>
  <si>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</si>
  <si>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</si>
  <si>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</si>
  <si>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</si>
  <si>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</si>
  <si>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</si>
  <si>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</si>
  <si>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</si>
  <si>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</si>
  <si>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</si>
  <si>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</si>
  <si>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</si>
  <si>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</si>
  <si>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</si>
  <si>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</si>
  <si>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</si>
  <si>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</si>
  <si>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</si>
  <si>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</si>
  <si>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</si>
  <si>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</si>
  <si>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</si>
  <si>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</si>
  <si>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</si>
  <si>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</si>
  <si>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</si>
  <si>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</si>
  <si>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</si>
  <si>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</si>
  <si>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</si>
  <si>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</si>
  <si>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</si>
  <si>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</si>
  <si>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</si>
  <si>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</si>
  <si>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</si>
  <si>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</si>
  <si>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</si>
  <si>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</si>
  <si>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</si>
  <si>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</si>
  <si>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</si>
  <si>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</si>
  <si>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</si>
  <si>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</si>
  <si>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</si>
  <si>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</si>
  <si>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</si>
  <si>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</si>
  <si>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</si>
  <si>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</si>
  <si>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</si>
  <si>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</si>
  <si>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</si>
  <si>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</si>
  <si>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</si>
  <si>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</si>
  <si>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</si>
  <si>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</si>
  <si>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</si>
  <si>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</si>
  <si>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</si>
  <si>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</si>
  <si>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</si>
  <si>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</si>
  <si>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</si>
  <si>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</si>
  <si>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</si>
  <si>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</si>
  <si>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</si>
  <si>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</si>
  <si>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</si>
  <si>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</si>
  <si>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</si>
  <si>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</si>
  <si>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</si>
  <si>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</si>
  <si>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</si>
  <si>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</si>
  <si>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</si>
  <si>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</si>
  <si>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</si>
  <si>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</si>
  <si>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</si>
  <si>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</si>
  <si>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</si>
  <si>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</si>
  <si>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</si>
  <si>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</si>
  <si>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</si>
  <si>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</si>
  <si>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</si>
  <si>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</si>
  <si>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</si>
  <si>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</si>
  <si>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</si>
  <si>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</si>
  <si>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</si>
  <si>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</si>
  <si>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</si>
  <si>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</si>
  <si>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</si>
  <si>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</si>
  <si>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</si>
  <si>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</si>
  <si>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</si>
  <si>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</si>
  <si>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</si>
  <si>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</si>
  <si>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</si>
  <si>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</si>
  <si>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</si>
  <si>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</si>
  <si>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</si>
  <si>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</si>
  <si>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</si>
  <si>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</si>
  <si>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</si>
  <si>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</si>
  <si>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</si>
  <si>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</si>
  <si>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</si>
  <si>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</si>
  <si>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</si>
  <si>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</si>
  <si>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</si>
  <si>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</si>
  <si>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</si>
  <si>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</si>
  <si>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</si>
  <si>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</si>
  <si>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</si>
  <si>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</si>
  <si>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</si>
  <si>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</si>
  <si>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</si>
  <si>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</si>
  <si>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</si>
  <si>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</si>
  <si>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</si>
  <si>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</si>
  <si>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</si>
  <si>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</si>
  <si>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</si>
  <si>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</si>
  <si>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</si>
  <si>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</si>
  <si>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</si>
  <si>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</si>
  <si>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</si>
  <si>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</si>
  <si>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</si>
  <si>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</si>
  <si>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</si>
  <si>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</si>
  <si>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</si>
  <si>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</si>
  <si>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</si>
  <si>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</si>
  <si>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</si>
  <si>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</si>
  <si>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</si>
  <si>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</si>
  <si>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</si>
  <si>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</si>
  <si>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</si>
  <si>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</si>
  <si>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</si>
  <si>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</si>
  <si>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</si>
  <si>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</si>
  <si>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</si>
  <si>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</si>
  <si>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</si>
  <si>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</si>
  <si>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</si>
  <si>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</si>
  <si>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</si>
  <si>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</si>
  <si>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</si>
  <si>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</si>
  <si>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</si>
  <si>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</si>
  <si>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</si>
  <si>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</si>
  <si>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</si>
  <si>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</si>
  <si>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</si>
  <si>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</si>
  <si>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</si>
  <si>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</si>
  <si>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</si>
  <si>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</si>
  <si>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</si>
  <si>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</si>
  <si>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</si>
  <si>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</si>
  <si>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</si>
  <si>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</si>
  <si>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</si>
  <si>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</si>
  <si>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</si>
  <si>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</si>
  <si>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</si>
  <si>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</si>
  <si>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</si>
  <si>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</si>
  <si>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</si>
  <si>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</si>
  <si>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</si>
  <si>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</si>
  <si>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</si>
  <si>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</si>
  <si>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</si>
  <si>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</si>
  <si>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</si>
  <si>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</si>
  <si>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</si>
  <si>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</si>
  <si>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</si>
  <si>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</si>
  <si>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</si>
  <si>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</si>
  <si>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</si>
  <si>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</si>
  <si>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</si>
  <si>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</si>
  <si>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</si>
  <si>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</si>
  <si>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</si>
  <si>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</si>
  <si>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</si>
  <si>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</si>
  <si>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</si>
  <si>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</si>
  <si>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</si>
  <si>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</si>
  <si>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</si>
  <si>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</si>
  <si>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</si>
  <si>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</si>
  <si>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</si>
  <si>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</si>
  <si>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</si>
  <si>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</si>
  <si>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</si>
  <si>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</si>
  <si>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</si>
  <si>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</si>
  <si>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</si>
  <si>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</si>
  <si>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</si>
  <si>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</si>
  <si>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</si>
  <si>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</si>
  <si>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</si>
  <si>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</si>
  <si>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</si>
  <si>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</si>
  <si>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</si>
  <si>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</si>
  <si>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</si>
  <si>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</si>
  <si>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</si>
  <si>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</si>
  <si>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</si>
  <si>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</si>
  <si>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</si>
  <si>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</si>
  <si>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</si>
  <si>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</si>
  <si>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</si>
  <si>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</si>
  <si>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</si>
  <si>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</si>
  <si>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</si>
  <si>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</si>
  <si>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</si>
  <si>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</si>
  <si>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</si>
  <si>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</si>
  <si>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</si>
  <si>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</si>
  <si>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</si>
  <si>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</si>
  <si>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</si>
  <si>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</si>
  <si>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</si>
  <si>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</si>
  <si>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1920</t>
  </si>
  <si>
    <t>DA</t>
  </si>
  <si>
    <t>INA - Industrija nafte d.d.</t>
  </si>
  <si>
    <t xml:space="preserve">Zagreb, Av. V. Holjevca 10 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</si>
  <si>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</si>
  <si>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</si>
  <si>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</si>
  <si>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</si>
  <si>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</si>
  <si>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</si>
  <si>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PRIRODNI PLIN d.o.o.</t>
  </si>
  <si>
    <t>Zagreb, Šubićeva 29</t>
  </si>
  <si>
    <t>2460939</t>
  </si>
  <si>
    <t>HOLDINA d.o.o. Sarajevo</t>
  </si>
  <si>
    <t>Sarajevo, Ul. Aziza Šaćirbegović 4 b</t>
  </si>
  <si>
    <t>65-01-0857-08</t>
  </si>
  <si>
    <t>INA-NAFTAPLIN IE &amp; PL Guernsey</t>
  </si>
  <si>
    <t>Guernsey, St Peter Port</t>
  </si>
  <si>
    <t>28149</t>
  </si>
  <si>
    <t>Kompare Nives</t>
  </si>
  <si>
    <t>01 459 2020</t>
  </si>
  <si>
    <t>01 459 2306</t>
  </si>
  <si>
    <t>Zoltán Sándor Áldott</t>
  </si>
  <si>
    <t>nives.kompare@ina.hr</t>
  </si>
  <si>
    <t>stanje na dan 31.12.2011.</t>
  </si>
  <si>
    <t>u razdoblju 01.01.2011. do 31.12.2011.</t>
  </si>
  <si>
    <t>01.01.2011.</t>
  </si>
  <si>
    <t>31.12.2011.</t>
  </si>
  <si>
    <t>Obveznik: INA - Industrija nafte d.d.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</si>
</sst>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37" fillId="0" borderId="30" xfId="0" applyNumberFormat="1" applyFont="1" applyFill="1" applyBorder="1" applyAlignment="1" applyProtection="1">
      <alignment vertical="center"/>
      <protection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24" borderId="27" xfId="57" applyFont="1" applyFill="1" applyBorder="1" applyAlignment="1" applyProtection="1">
      <alignment horizontal="right" vertical="center"/>
      <protection hidden="1" locked="0"/>
    </xf>
    <xf numFmtId="0" fontId="3" fillId="25" borderId="28" xfId="57" applyFont="1" applyFill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24" borderId="27" xfId="0" applyNumberFormat="1" applyFont="1" applyFill="1" applyBorder="1" applyAlignment="1" applyProtection="1">
      <alignment horizontal="left" vertical="center"/>
      <protection hidden="1" locked="0"/>
    </xf>
    <xf numFmtId="49" fontId="2" fillId="26" borderId="28" xfId="0" applyNumberFormat="1" applyFont="1" applyFill="1" applyBorder="1" applyAlignment="1" applyProtection="1">
      <alignment horizontal="left" vertical="center"/>
      <protection hidden="1" locked="0"/>
    </xf>
    <xf numFmtId="0" fontId="3" fillId="26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25" borderId="29" xfId="57" applyFont="1" applyFill="1" applyBorder="1" applyAlignment="1">
      <alignment/>
      <protection/>
    </xf>
    <xf numFmtId="49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25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H40" sqref="H40:I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248</v>
      </c>
      <c r="B1" s="132"/>
      <c r="C1" s="13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5" t="s">
        <v>249</v>
      </c>
      <c r="B2" s="196"/>
      <c r="C2" s="196"/>
      <c r="D2" s="197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8" t="s">
        <v>317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7" t="s">
        <v>251</v>
      </c>
      <c r="B6" s="158"/>
      <c r="C6" s="146" t="s">
        <v>323</v>
      </c>
      <c r="D6" s="14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1" t="s">
        <v>252</v>
      </c>
      <c r="B8" s="202"/>
      <c r="C8" s="146" t="s">
        <v>324</v>
      </c>
      <c r="D8" s="14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2" t="s">
        <v>253</v>
      </c>
      <c r="B10" s="193"/>
      <c r="C10" s="146" t="s">
        <v>325</v>
      </c>
      <c r="D10" s="14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4"/>
      <c r="B11" s="19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7" t="s">
        <v>254</v>
      </c>
      <c r="B12" s="158"/>
      <c r="C12" s="148" t="s">
        <v>326</v>
      </c>
      <c r="D12" s="189"/>
      <c r="E12" s="189"/>
      <c r="F12" s="189"/>
      <c r="G12" s="189"/>
      <c r="H12" s="189"/>
      <c r="I12" s="19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7" t="s">
        <v>255</v>
      </c>
      <c r="B14" s="158"/>
      <c r="C14" s="191" t="s">
        <v>327</v>
      </c>
      <c r="D14" s="192"/>
      <c r="E14" s="16"/>
      <c r="F14" s="148" t="s">
        <v>328</v>
      </c>
      <c r="G14" s="189"/>
      <c r="H14" s="189"/>
      <c r="I14" s="19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7" t="s">
        <v>256</v>
      </c>
      <c r="B16" s="158"/>
      <c r="C16" s="148" t="s">
        <v>329</v>
      </c>
      <c r="D16" s="189"/>
      <c r="E16" s="189"/>
      <c r="F16" s="189"/>
      <c r="G16" s="189"/>
      <c r="H16" s="189"/>
      <c r="I16" s="19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7" t="s">
        <v>257</v>
      </c>
      <c r="B18" s="158"/>
      <c r="C18" s="185" t="s">
        <v>330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7" t="s">
        <v>258</v>
      </c>
      <c r="B20" s="158"/>
      <c r="C20" s="185" t="s">
        <v>331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7" t="s">
        <v>259</v>
      </c>
      <c r="B22" s="158"/>
      <c r="C22" s="121">
        <v>133</v>
      </c>
      <c r="D22" s="148" t="s">
        <v>328</v>
      </c>
      <c r="E22" s="182"/>
      <c r="F22" s="183"/>
      <c r="G22" s="157"/>
      <c r="H22" s="18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7" t="s">
        <v>260</v>
      </c>
      <c r="B24" s="158"/>
      <c r="C24" s="121">
        <v>21</v>
      </c>
      <c r="D24" s="148" t="s">
        <v>332</v>
      </c>
      <c r="E24" s="182"/>
      <c r="F24" s="182"/>
      <c r="G24" s="183"/>
      <c r="H24" s="51" t="s">
        <v>261</v>
      </c>
      <c r="I24" s="122">
        <v>14217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7" t="s">
        <v>262</v>
      </c>
      <c r="B26" s="158"/>
      <c r="C26" s="123" t="s">
        <v>334</v>
      </c>
      <c r="D26" s="25"/>
      <c r="E26" s="33"/>
      <c r="F26" s="24"/>
      <c r="G26" s="184" t="s">
        <v>263</v>
      </c>
      <c r="H26" s="158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30" t="s">
        <v>335</v>
      </c>
      <c r="B30" s="131"/>
      <c r="C30" s="131"/>
      <c r="D30" s="167"/>
      <c r="E30" s="130" t="s">
        <v>336</v>
      </c>
      <c r="F30" s="131"/>
      <c r="G30" s="131"/>
      <c r="H30" s="168" t="s">
        <v>323</v>
      </c>
      <c r="I30" s="169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1"/>
      <c r="J31" s="10"/>
      <c r="K31" s="10"/>
      <c r="L31" s="10"/>
    </row>
    <row r="32" spans="1:12" ht="12.75">
      <c r="A32" s="130" t="s">
        <v>337</v>
      </c>
      <c r="B32" s="131"/>
      <c r="C32" s="131"/>
      <c r="D32" s="167"/>
      <c r="E32" s="130" t="s">
        <v>338</v>
      </c>
      <c r="F32" s="131"/>
      <c r="G32" s="131"/>
      <c r="H32" s="168" t="s">
        <v>339</v>
      </c>
      <c r="I32" s="16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0" t="s">
        <v>340</v>
      </c>
      <c r="B34" s="171"/>
      <c r="C34" s="171"/>
      <c r="D34" s="172"/>
      <c r="E34" s="170" t="s">
        <v>341</v>
      </c>
      <c r="F34" s="171"/>
      <c r="G34" s="171"/>
      <c r="H34" s="146" t="s">
        <v>342</v>
      </c>
      <c r="I34" s="14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0" t="s">
        <v>343</v>
      </c>
      <c r="B36" s="171"/>
      <c r="C36" s="171"/>
      <c r="D36" s="172"/>
      <c r="E36" s="170" t="s">
        <v>344</v>
      </c>
      <c r="F36" s="171"/>
      <c r="G36" s="171"/>
      <c r="H36" s="146" t="s">
        <v>345</v>
      </c>
      <c r="I36" s="147"/>
      <c r="J36" s="10"/>
      <c r="K36" s="10"/>
      <c r="L36" s="10"/>
    </row>
    <row r="37" spans="1:12" ht="12.75">
      <c r="A37" s="103"/>
      <c r="B37" s="30"/>
      <c r="C37" s="133"/>
      <c r="D37" s="134"/>
      <c r="E37" s="16"/>
      <c r="F37" s="133"/>
      <c r="G37" s="134"/>
      <c r="H37" s="16"/>
      <c r="I37" s="95"/>
      <c r="J37" s="10"/>
      <c r="K37" s="10"/>
      <c r="L37" s="10"/>
    </row>
    <row r="38" spans="1:12" ht="12.75">
      <c r="A38" s="130" t="s">
        <v>346</v>
      </c>
      <c r="B38" s="131"/>
      <c r="C38" s="131"/>
      <c r="D38" s="167"/>
      <c r="E38" s="130" t="s">
        <v>347</v>
      </c>
      <c r="F38" s="131"/>
      <c r="G38" s="131"/>
      <c r="H38" s="168" t="s">
        <v>348</v>
      </c>
      <c r="I38" s="16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30" t="s">
        <v>349</v>
      </c>
      <c r="B40" s="131"/>
      <c r="C40" s="131"/>
      <c r="D40" s="167"/>
      <c r="E40" s="130" t="s">
        <v>350</v>
      </c>
      <c r="F40" s="131"/>
      <c r="G40" s="131"/>
      <c r="H40" s="168" t="s">
        <v>351</v>
      </c>
      <c r="I40" s="16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2" t="s">
        <v>267</v>
      </c>
      <c r="B44" s="153"/>
      <c r="C44" s="146"/>
      <c r="D44" s="147"/>
      <c r="E44" s="26"/>
      <c r="F44" s="148"/>
      <c r="G44" s="149"/>
      <c r="H44" s="149"/>
      <c r="I44" s="141"/>
      <c r="J44" s="10"/>
      <c r="K44" s="10"/>
      <c r="L44" s="10"/>
    </row>
    <row r="45" spans="1:12" ht="12.75">
      <c r="A45" s="103"/>
      <c r="B45" s="30"/>
      <c r="C45" s="133"/>
      <c r="D45" s="134"/>
      <c r="E45" s="16"/>
      <c r="F45" s="133"/>
      <c r="G45" s="135"/>
      <c r="H45" s="35"/>
      <c r="I45" s="107"/>
      <c r="J45" s="10"/>
      <c r="K45" s="10"/>
      <c r="L45" s="10"/>
    </row>
    <row r="46" spans="1:12" ht="12.75">
      <c r="A46" s="152" t="s">
        <v>268</v>
      </c>
      <c r="B46" s="153"/>
      <c r="C46" s="148" t="s">
        <v>352</v>
      </c>
      <c r="D46" s="136"/>
      <c r="E46" s="136"/>
      <c r="F46" s="136"/>
      <c r="G46" s="136"/>
      <c r="H46" s="136"/>
      <c r="I46" s="12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2" t="s">
        <v>270</v>
      </c>
      <c r="B48" s="153"/>
      <c r="C48" s="137" t="s">
        <v>353</v>
      </c>
      <c r="D48" s="138"/>
      <c r="E48" s="139"/>
      <c r="F48" s="16"/>
      <c r="G48" s="51" t="s">
        <v>271</v>
      </c>
      <c r="H48" s="137" t="s">
        <v>354</v>
      </c>
      <c r="I48" s="13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2" t="s">
        <v>257</v>
      </c>
      <c r="B50" s="153"/>
      <c r="C50" s="154" t="s">
        <v>356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7" t="s">
        <v>272</v>
      </c>
      <c r="B52" s="158"/>
      <c r="C52" s="159" t="s">
        <v>355</v>
      </c>
      <c r="D52" s="160"/>
      <c r="E52" s="160"/>
      <c r="F52" s="160"/>
      <c r="G52" s="160"/>
      <c r="H52" s="160"/>
      <c r="I52" s="161"/>
      <c r="J52" s="10"/>
      <c r="K52" s="10"/>
      <c r="L52" s="10"/>
    </row>
    <row r="53" spans="1:12" ht="12.75">
      <c r="A53" s="108"/>
      <c r="B53" s="20"/>
      <c r="C53" s="142" t="s">
        <v>273</v>
      </c>
      <c r="D53" s="142"/>
      <c r="E53" s="142"/>
      <c r="F53" s="142"/>
      <c r="G53" s="142"/>
      <c r="H53" s="14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3" t="s">
        <v>277</v>
      </c>
      <c r="H62" s="144"/>
      <c r="I62" s="14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0"/>
      <c r="H63" s="151"/>
      <c r="I63" s="119"/>
      <c r="J63" s="10"/>
      <c r="K63" s="10"/>
      <c r="L63" s="10"/>
    </row>
  </sheetData>
  <sheetProtection/>
  <protectedRanges>
    <protectedRange sqref="C6:D6" name="Range1"/>
    <protectedRange sqref="E2" name="Range1_1"/>
    <protectedRange sqref="H2" name="Range1_2"/>
    <protectedRange sqref="C8:D8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I24" name="Range1_13"/>
    <protectedRange sqref="I26" name="Range1_14"/>
    <protectedRange sqref="C26" name="Range1_15"/>
    <protectedRange sqref="A30:D30" name="Range1_8_1"/>
    <protectedRange sqref="E30:G30" name="Range1_8_2"/>
    <protectedRange sqref="H30:I30" name="Range1_12_1"/>
    <protectedRange sqref="A32:D32" name="Range1_1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4">
      <selection activeCell="A39" sqref="A39:H39"/>
    </sheetView>
  </sheetViews>
  <sheetFormatPr defaultColWidth="9.140625" defaultRowHeight="12.75"/>
  <cols>
    <col min="1" max="9" width="9.140625" style="52" customWidth="1"/>
    <col min="10" max="11" width="12.140625" style="52" bestFit="1" customWidth="1"/>
    <col min="12" max="16384" width="9.140625" style="52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357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361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8" t="s">
        <v>278</v>
      </c>
      <c r="J4" s="59" t="s">
        <v>319</v>
      </c>
      <c r="K4" s="60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24176000000</v>
      </c>
      <c r="K8" s="53">
        <f>K9+K16+K26+K35+K39</f>
        <v>22900000000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3">
        <f>SUM(J10:J15)</f>
        <v>1111000000</v>
      </c>
      <c r="K9" s="53">
        <f>SUM(K10:K15)</f>
        <v>1076000000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2000000</v>
      </c>
      <c r="K10" s="7">
        <v>1000000</v>
      </c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117000000</v>
      </c>
      <c r="K11" s="7">
        <v>80000000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232000000</v>
      </c>
      <c r="K12" s="7">
        <v>183000000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39000000</v>
      </c>
      <c r="K13" s="7">
        <v>12000000</v>
      </c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721000000</v>
      </c>
      <c r="K14" s="7">
        <v>800000000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0</v>
      </c>
      <c r="K15" s="7">
        <v>0</v>
      </c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3">
        <f>SUM(J17:J25)</f>
        <v>21868000000</v>
      </c>
      <c r="K16" s="53">
        <f>SUM(K17:K25)</f>
        <v>20315000000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1166000000</v>
      </c>
      <c r="K17" s="7">
        <v>1182000000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7887000000</v>
      </c>
      <c r="K18" s="7">
        <v>7956000000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3392000000</v>
      </c>
      <c r="K19" s="7">
        <v>7736000000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609000000</v>
      </c>
      <c r="K20" s="7">
        <v>428000000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61000000</v>
      </c>
      <c r="K22" s="7">
        <v>22000000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8748000000</v>
      </c>
      <c r="K23" s="7">
        <v>2985000000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5000000</v>
      </c>
      <c r="K24" s="7">
        <v>6000000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0</v>
      </c>
      <c r="K25" s="7">
        <v>0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3">
        <f>SUM(J27:J34)</f>
        <v>777000000</v>
      </c>
      <c r="K26" s="53">
        <f>SUM(K27:K34)</f>
        <v>713000000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0</v>
      </c>
      <c r="K27" s="7">
        <v>0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0</v>
      </c>
      <c r="K28" s="7">
        <v>0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27000000</v>
      </c>
      <c r="K29" s="7">
        <v>39000000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0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328000000</v>
      </c>
      <c r="K32" s="7">
        <v>343000000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422000000</v>
      </c>
      <c r="K33" s="7">
        <v>331000000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0</v>
      </c>
      <c r="K34" s="7">
        <v>0</v>
      </c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3">
        <f>SUM(J36:J38)</f>
        <v>140000000</v>
      </c>
      <c r="K35" s="53">
        <f>SUM(K36:K38)</f>
        <v>134000000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137000000</v>
      </c>
      <c r="K37" s="7">
        <v>126000000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3000000</v>
      </c>
      <c r="K38" s="7">
        <v>8000000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280000000</v>
      </c>
      <c r="K39" s="7">
        <v>662000000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6913000000</v>
      </c>
      <c r="K40" s="53">
        <f>K41+K49+K56+K64</f>
        <v>7846000000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3">
        <f>SUM(J42:J48)</f>
        <v>2917000000</v>
      </c>
      <c r="K41" s="53">
        <f>SUM(K42:K48)</f>
        <v>3693000000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1175000000</v>
      </c>
      <c r="K42" s="7">
        <v>1607000000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915000000</v>
      </c>
      <c r="K43" s="7">
        <v>1151000000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660000000</v>
      </c>
      <c r="K44" s="7">
        <v>763000000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155000000</v>
      </c>
      <c r="K45" s="7">
        <v>172000000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0</v>
      </c>
      <c r="K46" s="7">
        <v>0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12000000</v>
      </c>
      <c r="K47" s="7">
        <v>0</v>
      </c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3">
        <f>SUM(J50:J55)</f>
        <v>3638000000</v>
      </c>
      <c r="K49" s="53">
        <f>SUM(K50:K55)</f>
        <v>3738000000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0</v>
      </c>
      <c r="K50" s="7">
        <v>0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3052000000</v>
      </c>
      <c r="K51" s="7">
        <v>3282000000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0</v>
      </c>
      <c r="K52" s="7">
        <v>0</v>
      </c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5000000</v>
      </c>
      <c r="K53" s="7">
        <v>4000000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395000000</v>
      </c>
      <c r="K54" s="7">
        <v>287000000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186000000</v>
      </c>
      <c r="K55" s="7">
        <v>165000000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3">
        <f>SUM(J57:J63)</f>
        <v>41000000</v>
      </c>
      <c r="K56" s="53">
        <f>SUM(K57:K63)</f>
        <v>78000000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0</v>
      </c>
      <c r="K58" s="7">
        <v>0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0</v>
      </c>
      <c r="K61" s="7">
        <v>0</v>
      </c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40000000</v>
      </c>
      <c r="K62" s="7">
        <v>76000000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1000000</v>
      </c>
      <c r="K63" s="7">
        <v>2000000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317000000</v>
      </c>
      <c r="K64" s="7">
        <v>337000000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142000000</v>
      </c>
      <c r="K65" s="7">
        <v>79000000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J7+J8+J40+J65</f>
        <v>31231000000</v>
      </c>
      <c r="K66" s="53">
        <f>K7+K8+K40+K65</f>
        <v>30825000000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4">
        <f>J70+J71+J72+J78+J79+J82+J85</f>
        <v>12793000000</v>
      </c>
      <c r="K69" s="54">
        <f>K70+K71+K72+K78+K79+K82+K85</f>
        <v>14365000000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9000000000</v>
      </c>
      <c r="K70" s="7">
        <v>9000000000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0</v>
      </c>
      <c r="K71" s="7">
        <v>0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3">
        <f>J73+J74-J75+J76+J77</f>
        <v>2340000000</v>
      </c>
      <c r="K72" s="53">
        <f>K73+K74-K75+K76+K77</f>
        <v>2616000000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0</v>
      </c>
      <c r="K73" s="7">
        <v>0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0</v>
      </c>
      <c r="K74" s="7">
        <v>0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0</v>
      </c>
      <c r="K75" s="7">
        <v>0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2340000000</v>
      </c>
      <c r="K77" s="7">
        <v>2616000000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27000000</v>
      </c>
      <c r="K78" s="7">
        <v>0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3">
        <f>J80-J81</f>
        <v>463000000</v>
      </c>
      <c r="K79" s="53">
        <f>K80-K81</f>
        <v>944000000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463000000</v>
      </c>
      <c r="K80" s="7">
        <v>944000000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3">
        <f>J83-J84</f>
        <v>961000000</v>
      </c>
      <c r="K82" s="53">
        <f>K83-K84</f>
        <v>1815000000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961000000</v>
      </c>
      <c r="K83" s="7">
        <v>1815000000</v>
      </c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0</v>
      </c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2000000</v>
      </c>
      <c r="K85" s="7">
        <v>-10000000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3159000000</v>
      </c>
      <c r="K86" s="53">
        <f>SUM(K87:K89)</f>
        <v>3032000000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145000000</v>
      </c>
      <c r="K87" s="7">
        <v>117000000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3014000000</v>
      </c>
      <c r="K89" s="7">
        <v>2915000000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7426000000</v>
      </c>
      <c r="K90" s="53">
        <f>SUM(K91:K99)</f>
        <v>5756000000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7301000000</v>
      </c>
      <c r="K93" s="7">
        <v>5630000000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125000000</v>
      </c>
      <c r="K98" s="7">
        <v>126000000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0</v>
      </c>
      <c r="K99" s="7">
        <v>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7729000000</v>
      </c>
      <c r="K100" s="53">
        <f>SUM(K101:K112)</f>
        <v>7624000000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0</v>
      </c>
      <c r="K101" s="7">
        <v>0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0</v>
      </c>
      <c r="K102" s="7">
        <v>0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2954000000</v>
      </c>
      <c r="K103" s="7">
        <v>3822000000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69000000</v>
      </c>
      <c r="K104" s="7">
        <v>52000000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3786000000</v>
      </c>
      <c r="K105" s="7">
        <v>2032000000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0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124000000</v>
      </c>
      <c r="K108" s="7">
        <v>138000000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789000000</v>
      </c>
      <c r="K109" s="7">
        <v>1524000000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0</v>
      </c>
      <c r="K110" s="7">
        <v>0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7000000</v>
      </c>
      <c r="K112" s="7">
        <v>56000000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124000000</v>
      </c>
      <c r="K113" s="7">
        <v>48000000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31231000000</v>
      </c>
      <c r="K114" s="53">
        <f>K69+K86+K90+K100+K113</f>
        <v>30825000000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/>
      <c r="K115" s="8"/>
    </row>
    <row r="116" spans="1:11" ht="12.75">
      <c r="A116" s="227" t="s">
        <v>310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6"/>
      <c r="J117" s="246"/>
      <c r="K117" s="247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12791000000</v>
      </c>
      <c r="K118" s="7">
        <v>14375000000</v>
      </c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2000000</v>
      </c>
      <c r="K119" s="8">
        <v>-10000000</v>
      </c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58">
      <selection activeCell="Q53" sqref="Q53"/>
    </sheetView>
  </sheetViews>
  <sheetFormatPr defaultColWidth="9.140625" defaultRowHeight="12.75"/>
  <cols>
    <col min="1" max="7" width="9.140625" style="52" customWidth="1"/>
    <col min="8" max="8" width="0.5625" style="52" customWidth="1"/>
    <col min="9" max="9" width="7.8515625" style="52" customWidth="1"/>
    <col min="10" max="10" width="12.140625" style="52" bestFit="1" customWidth="1"/>
    <col min="11" max="11" width="11.140625" style="52" bestFit="1" customWidth="1"/>
    <col min="12" max="12" width="12.140625" style="52" bestFit="1" customWidth="1"/>
    <col min="13" max="13" width="11.140625" style="52" bestFit="1" customWidth="1"/>
    <col min="14" max="14" width="0.13671875" style="52" customWidth="1"/>
    <col min="15" max="16384" width="9.140625" style="52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7" t="s">
        <v>358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0" t="s">
        <v>361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48" t="s">
        <v>319</v>
      </c>
      <c r="K4" s="248"/>
      <c r="L4" s="248" t="s">
        <v>320</v>
      </c>
      <c r="M4" s="248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4">
        <f>SUM(J8:J9)</f>
        <v>26785000000</v>
      </c>
      <c r="K7" s="54">
        <f>SUM(K8:K9)</f>
        <v>7499000000</v>
      </c>
      <c r="L7" s="54">
        <f>SUM(L8:L9)</f>
        <v>30822000000</v>
      </c>
      <c r="M7" s="54">
        <f>SUM(M8:M9)</f>
        <v>7552000000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26232000000</v>
      </c>
      <c r="K8" s="7">
        <v>7451000000</v>
      </c>
      <c r="L8" s="7">
        <v>30337000000</v>
      </c>
      <c r="M8" s="7">
        <v>7432000000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553000000</v>
      </c>
      <c r="K9" s="7">
        <v>48000000</v>
      </c>
      <c r="L9" s="7">
        <v>485000000</v>
      </c>
      <c r="M9" s="7">
        <v>120000000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24627000000</v>
      </c>
      <c r="K10" s="53">
        <f>K11+K12+K16+K20+K21+K22+K25+K26</f>
        <v>6721000000</v>
      </c>
      <c r="L10" s="53">
        <f>L11+L12+L16+L20+L21+L22+L25+L26</f>
        <v>27783000000</v>
      </c>
      <c r="M10" s="53">
        <f>M11+M12+M16+M20+M21+M22+M25+M26</f>
        <v>7407000000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-260000000</v>
      </c>
      <c r="K11" s="7">
        <v>395000000</v>
      </c>
      <c r="L11" s="7">
        <v>-394000000</v>
      </c>
      <c r="M11" s="7">
        <v>510000000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18327000000</v>
      </c>
      <c r="K12" s="53">
        <f>SUM(K13:K15)</f>
        <v>4659000000</v>
      </c>
      <c r="L12" s="53">
        <f>SUM(L13:L15)</f>
        <v>20725000000</v>
      </c>
      <c r="M12" s="53">
        <f>SUM(M13:M15)</f>
        <v>4736000000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12249000000</v>
      </c>
      <c r="K13" s="7">
        <v>2752000000</v>
      </c>
      <c r="L13" s="7">
        <v>13657000000</v>
      </c>
      <c r="M13" s="7">
        <v>2073000000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3991000000</v>
      </c>
      <c r="K14" s="7">
        <v>1316000000</v>
      </c>
      <c r="L14" s="7">
        <v>5267000000</v>
      </c>
      <c r="M14" s="7">
        <v>2152000000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2087000000</v>
      </c>
      <c r="K15" s="7">
        <v>591000000</v>
      </c>
      <c r="L15" s="7">
        <v>1801000000</v>
      </c>
      <c r="M15" s="7">
        <v>511000000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2596000000</v>
      </c>
      <c r="K16" s="53">
        <f>SUM(K17:K19)</f>
        <v>701000000</v>
      </c>
      <c r="L16" s="53">
        <f>SUM(L17:L19)</f>
        <v>2331000000</v>
      </c>
      <c r="M16" s="53">
        <f>SUM(M17:M19)</f>
        <v>591000000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1488000000</v>
      </c>
      <c r="K17" s="7">
        <v>405000000</v>
      </c>
      <c r="L17" s="7">
        <v>1367000000</v>
      </c>
      <c r="M17" s="7">
        <v>350000000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629000000</v>
      </c>
      <c r="K18" s="7">
        <v>175000000</v>
      </c>
      <c r="L18" s="7">
        <v>565000000</v>
      </c>
      <c r="M18" s="7">
        <v>139000000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479000000</v>
      </c>
      <c r="K19" s="7">
        <v>121000000</v>
      </c>
      <c r="L19" s="7">
        <v>399000000</v>
      </c>
      <c r="M19" s="7">
        <v>102000000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1789000000</v>
      </c>
      <c r="K20" s="7">
        <v>414000000</v>
      </c>
      <c r="L20" s="7">
        <v>2640000000</v>
      </c>
      <c r="M20" s="7">
        <v>684000000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2042000000</v>
      </c>
      <c r="K21" s="7">
        <v>778000000</v>
      </c>
      <c r="L21" s="7">
        <v>1638000000</v>
      </c>
      <c r="M21" s="7">
        <v>482000000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SUM(J23:J24)</f>
        <v>-248000000</v>
      </c>
      <c r="K22" s="53">
        <f>SUM(K23:K24)</f>
        <v>52000000</v>
      </c>
      <c r="L22" s="53">
        <f>SUM(L23:L24)</f>
        <v>1256000000</v>
      </c>
      <c r="M22" s="53">
        <f>SUM(M23:M24)</f>
        <v>599000000</v>
      </c>
    </row>
    <row r="23" spans="1:14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-375000000</v>
      </c>
      <c r="K23" s="7">
        <v>46000000</v>
      </c>
      <c r="L23" s="7">
        <v>831000000</v>
      </c>
      <c r="M23" s="7">
        <v>736000000</v>
      </c>
      <c r="N23" s="128"/>
    </row>
    <row r="24" spans="1:14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127000000</v>
      </c>
      <c r="K24" s="7">
        <v>6000000</v>
      </c>
      <c r="L24" s="7">
        <v>425000000</v>
      </c>
      <c r="M24" s="7">
        <v>-137000000</v>
      </c>
      <c r="N24" s="128"/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381000000</v>
      </c>
      <c r="K25" s="7">
        <v>-278000000</v>
      </c>
      <c r="L25" s="7">
        <v>-413000000</v>
      </c>
      <c r="M25" s="7">
        <v>-195000000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68000000</v>
      </c>
      <c r="K27" s="53">
        <f>SUM(K28:K32)</f>
        <v>-4000000</v>
      </c>
      <c r="L27" s="53">
        <f>SUM(L28:L32)</f>
        <v>145000000</v>
      </c>
      <c r="M27" s="53">
        <f>SUM(M28:M32)</f>
        <v>-62000000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0</v>
      </c>
      <c r="K28" s="7"/>
      <c r="L28" s="7">
        <v>0</v>
      </c>
      <c r="M28" s="7">
        <v>0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68000000</v>
      </c>
      <c r="K29" s="7">
        <v>-4000000</v>
      </c>
      <c r="L29" s="7">
        <v>123000000</v>
      </c>
      <c r="M29" s="7">
        <v>-22000000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0</v>
      </c>
      <c r="K32" s="7"/>
      <c r="L32" s="7">
        <v>22000000</v>
      </c>
      <c r="M32" s="7">
        <v>-40000000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908000000</v>
      </c>
      <c r="K33" s="53">
        <f>SUM(K34:K37)</f>
        <v>265000000</v>
      </c>
      <c r="L33" s="53">
        <f>SUM(L34:L37)</f>
        <v>808000000</v>
      </c>
      <c r="M33" s="53">
        <f>SUM(M34:M37)</f>
        <v>460000000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699000000</v>
      </c>
      <c r="K35" s="7">
        <v>265000000</v>
      </c>
      <c r="L35" s="7">
        <v>704000000</v>
      </c>
      <c r="M35" s="7">
        <v>389000000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/>
      <c r="M36" s="7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209000000</v>
      </c>
      <c r="K37" s="7">
        <v>0</v>
      </c>
      <c r="L37" s="7">
        <v>104000000</v>
      </c>
      <c r="M37" s="7">
        <v>71000000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26853000000</v>
      </c>
      <c r="K42" s="53">
        <f>K7+K27+K38+K40</f>
        <v>7495000000</v>
      </c>
      <c r="L42" s="53">
        <f>L7+L27+L38+L40</f>
        <v>30967000000</v>
      </c>
      <c r="M42" s="53">
        <f>M7+M27+M38+M40</f>
        <v>7490000000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25535000000</v>
      </c>
      <c r="K43" s="53">
        <f>K10+K33+K39+K41</f>
        <v>6986000000</v>
      </c>
      <c r="L43" s="53">
        <f>L10+L33+L39+L41</f>
        <v>28591000000</v>
      </c>
      <c r="M43" s="53">
        <f>M10+M33+M39+M41</f>
        <v>7867000000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1318000000</v>
      </c>
      <c r="K44" s="53">
        <f>K42-K43</f>
        <v>509000000</v>
      </c>
      <c r="L44" s="53">
        <f>L42-L43</f>
        <v>2376000000</v>
      </c>
      <c r="M44" s="53">
        <f>M42-M43</f>
        <v>-377000000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1318000000</v>
      </c>
      <c r="K45" s="53">
        <f>IF(K42&gt;K43,K42-K43,0)</f>
        <v>509000000</v>
      </c>
      <c r="L45" s="53">
        <f>IF(L42&gt;L43,L42-L43,0)</f>
        <v>2376000000</v>
      </c>
      <c r="M45" s="53">
        <f>IF(M42&gt;M43,M42-M43,0)</f>
        <v>0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377000000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363000000</v>
      </c>
      <c r="K47" s="7">
        <v>113000000</v>
      </c>
      <c r="L47" s="7">
        <v>573000000</v>
      </c>
      <c r="M47" s="7">
        <v>-109000000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955000000</v>
      </c>
      <c r="K48" s="53">
        <f>K44-K47</f>
        <v>396000000</v>
      </c>
      <c r="L48" s="53">
        <f>L44-L47</f>
        <v>1803000000</v>
      </c>
      <c r="M48" s="53">
        <f>M44-M47</f>
        <v>-268000000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955000000</v>
      </c>
      <c r="K49" s="53">
        <f>IF(K48&gt;0,K48,0)</f>
        <v>396000000</v>
      </c>
      <c r="L49" s="53">
        <f>IF(L48&gt;0,L48,0)</f>
        <v>1803000000</v>
      </c>
      <c r="M49" s="53">
        <f>IF(M48&gt;0,M48,0)</f>
        <v>0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268000000</v>
      </c>
    </row>
    <row r="51" spans="1:13" ht="12.75" customHeight="1">
      <c r="A51" s="227" t="s">
        <v>312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>
        <v>961000000</v>
      </c>
      <c r="K53" s="7">
        <v>401000000</v>
      </c>
      <c r="L53" s="7">
        <v>1815000000</v>
      </c>
      <c r="M53" s="7">
        <v>-257000000</v>
      </c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>
        <v>-6000000</v>
      </c>
      <c r="K54" s="8">
        <v>-5000000</v>
      </c>
      <c r="L54" s="8">
        <v>-12000000</v>
      </c>
      <c r="M54" s="8">
        <v>-11000000</v>
      </c>
    </row>
    <row r="55" spans="1:13" ht="12.75" customHeight="1">
      <c r="A55" s="227" t="s">
        <v>189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v>955000000</v>
      </c>
      <c r="K56" s="6">
        <v>396000000</v>
      </c>
      <c r="L56" s="6">
        <v>1803000000</v>
      </c>
      <c r="M56" s="6">
        <v>-268000000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46000000</v>
      </c>
      <c r="K57" s="53">
        <f>SUM(K58:K64)</f>
        <v>37000000</v>
      </c>
      <c r="L57" s="53">
        <f>SUM(L58:L64)</f>
        <v>249000000</v>
      </c>
      <c r="M57" s="53">
        <f>SUM(M58:M64)</f>
        <v>431000000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29000000</v>
      </c>
      <c r="K58" s="7">
        <v>8000000</v>
      </c>
      <c r="L58" s="7">
        <v>276000000</v>
      </c>
      <c r="M58" s="7">
        <v>401000000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17000000</v>
      </c>
      <c r="K60" s="7">
        <v>29000000</v>
      </c>
      <c r="L60" s="7">
        <v>-27000000</v>
      </c>
      <c r="M60" s="7">
        <v>30000000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46000000</v>
      </c>
      <c r="K66" s="53">
        <f>K57-K65</f>
        <v>37000000</v>
      </c>
      <c r="L66" s="53">
        <f>L57-L65</f>
        <v>249000000</v>
      </c>
      <c r="M66" s="53">
        <f>M57-M65</f>
        <v>431000000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1001000000</v>
      </c>
      <c r="K67" s="61">
        <f>K56+K66</f>
        <v>433000000</v>
      </c>
      <c r="L67" s="61">
        <f>L56+L66</f>
        <v>2052000000</v>
      </c>
      <c r="M67" s="61">
        <f>M56+M66</f>
        <v>163000000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v>1007000000</v>
      </c>
      <c r="K70" s="7">
        <v>438000000</v>
      </c>
      <c r="L70" s="7">
        <v>2064000000</v>
      </c>
      <c r="M70" s="7">
        <v>174000000</v>
      </c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v>-6000000</v>
      </c>
      <c r="K71" s="8">
        <v>-5000000</v>
      </c>
      <c r="L71" s="8">
        <v>-12000000</v>
      </c>
      <c r="M71" s="8">
        <v>-11000000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73" sqref="K73"/>
    </sheetView>
  </sheetViews>
  <sheetFormatPr defaultColWidth="9.140625" defaultRowHeight="12.75"/>
  <cols>
    <col min="1" max="7" width="9.140625" style="52" customWidth="1"/>
    <col min="8" max="8" width="2.00390625" style="52" customWidth="1"/>
    <col min="9" max="9" width="9.140625" style="52" customWidth="1"/>
    <col min="10" max="10" width="12.140625" style="52" bestFit="1" customWidth="1"/>
    <col min="11" max="11" width="11.00390625" style="52" customWidth="1"/>
    <col min="12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358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361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283</v>
      </c>
      <c r="K5" s="69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1318000000</v>
      </c>
      <c r="K7" s="7">
        <v>2376000000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1789000000</v>
      </c>
      <c r="K8" s="7">
        <v>2640000000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0</v>
      </c>
      <c r="K9" s="7">
        <v>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0</v>
      </c>
      <c r="K10" s="7">
        <v>0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0</v>
      </c>
      <c r="K11" s="7">
        <v>0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1871000000</v>
      </c>
      <c r="K12" s="7">
        <v>2158000000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64">
        <f>SUM(J7:J12)</f>
        <v>4978000000</v>
      </c>
      <c r="K13" s="53">
        <f>SUM(K7:K12)</f>
        <v>7174000000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2148000000</v>
      </c>
      <c r="K14" s="7">
        <v>2168000000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57000000</v>
      </c>
      <c r="K15" s="7">
        <v>113000000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373000000</v>
      </c>
      <c r="K16" s="7">
        <v>641000000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837000000</v>
      </c>
      <c r="K17" s="7">
        <v>718000000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64">
        <f>SUM(J14:J17)</f>
        <v>3415000000</v>
      </c>
      <c r="K18" s="53">
        <f>SUM(K14:K17)</f>
        <v>3640000000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IF(J13&gt;J18,J13-J18,0)</f>
        <v>1563000000</v>
      </c>
      <c r="K19" s="53">
        <f>IF(K13&gt;K18,K13-K18,0)</f>
        <v>3534000000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7" t="s">
        <v>159</v>
      </c>
      <c r="B21" s="243"/>
      <c r="C21" s="243"/>
      <c r="D21" s="243"/>
      <c r="E21" s="243"/>
      <c r="F21" s="243"/>
      <c r="G21" s="243"/>
      <c r="H21" s="243"/>
      <c r="I21" s="272"/>
      <c r="J21" s="272"/>
      <c r="K21" s="27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10000000</v>
      </c>
      <c r="K22" s="7">
        <v>14000000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0</v>
      </c>
      <c r="K23" s="7">
        <v>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21000000</v>
      </c>
      <c r="K24" s="7">
        <v>28000000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3000000</v>
      </c>
      <c r="K25" s="7">
        <v>8000000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0</v>
      </c>
      <c r="K26" s="7">
        <v>22000000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4">
        <f>SUM(J22:J26)</f>
        <v>34000000</v>
      </c>
      <c r="K27" s="53">
        <f>SUM(K22:K26)</f>
        <v>72000000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2589000000</v>
      </c>
      <c r="K28" s="7">
        <v>1654000000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0</v>
      </c>
      <c r="K29" s="7">
        <v>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254000000</v>
      </c>
      <c r="K30" s="7">
        <v>9000000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4">
        <f>SUM(J28:J30)</f>
        <v>2843000000</v>
      </c>
      <c r="K31" s="53">
        <f>SUM(K28:K30)</f>
        <v>1663000000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IF(J31&gt;J27,J31-J27,0)</f>
        <v>2809000000</v>
      </c>
      <c r="K33" s="53">
        <f>IF(K31&gt;K27,K31-K27,0)</f>
        <v>1591000000</v>
      </c>
    </row>
    <row r="34" spans="1:11" ht="12.75">
      <c r="A34" s="227" t="s">
        <v>160</v>
      </c>
      <c r="B34" s="243"/>
      <c r="C34" s="243"/>
      <c r="D34" s="243"/>
      <c r="E34" s="243"/>
      <c r="F34" s="243"/>
      <c r="G34" s="243"/>
      <c r="H34" s="243"/>
      <c r="I34" s="272"/>
      <c r="J34" s="272"/>
      <c r="K34" s="27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0</v>
      </c>
      <c r="K35" s="7">
        <v>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13269000000</v>
      </c>
      <c r="K36" s="7">
        <v>19347000000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0</v>
      </c>
      <c r="K37" s="7">
        <v>0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64">
        <f>SUM(J35:J37)</f>
        <v>13269000000</v>
      </c>
      <c r="K38" s="53">
        <f>SUM(K35:K37)</f>
        <v>19347000000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12019000000</v>
      </c>
      <c r="K39" s="7">
        <v>20394000000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0</v>
      </c>
      <c r="K40" s="7">
        <v>480000000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0</v>
      </c>
      <c r="K41" s="7">
        <v>0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>
        <v>0</v>
      </c>
      <c r="K42" s="7">
        <v>0</v>
      </c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279000000</v>
      </c>
      <c r="K43" s="7">
        <v>325000000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4">
        <f>SUM(J39:J43)</f>
        <v>12298000000</v>
      </c>
      <c r="K44" s="53">
        <f>SUM(K39:K43)</f>
        <v>21199000000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IF(J38&gt;J44,J38-J44,0)</f>
        <v>971000000</v>
      </c>
      <c r="K45" s="53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IF(J44&gt;J38,J44-J38,0)</f>
        <v>0</v>
      </c>
      <c r="K46" s="53">
        <f>IF(K44&gt;K38,K44-K38,0)</f>
        <v>1852000000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91000000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IF(J20-J19+J33-J32+J46-J45&gt;0,J20-J19+J33-J32+J46-J45,0)</f>
        <v>275000000</v>
      </c>
      <c r="K48" s="53">
        <f>IF(K20-K19+K33-K32+K46-K45&gt;0,K20-K19+K33-K32+K46-K45,0)</f>
        <v>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367000000</v>
      </c>
      <c r="K49" s="7">
        <v>317000000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225000000</v>
      </c>
      <c r="K50" s="7">
        <v>91000000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v>275000000</v>
      </c>
      <c r="K51" s="7">
        <v>71000000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5">
        <f>J49+J50-J51</f>
        <v>317000000</v>
      </c>
      <c r="K52" s="61">
        <f>K49+K50-K51</f>
        <v>337000000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11" sqref="N11"/>
    </sheetView>
  </sheetViews>
  <sheetFormatPr defaultColWidth="9.140625" defaultRowHeight="12.75"/>
  <cols>
    <col min="1" max="7" width="9.140625" style="52" customWidth="1"/>
    <col min="8" max="8" width="4.140625" style="52" customWidth="1"/>
    <col min="9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2">
        <v>2</v>
      </c>
      <c r="J5" s="73" t="s">
        <v>283</v>
      </c>
      <c r="K5" s="73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7" t="s">
        <v>159</v>
      </c>
      <c r="B22" s="243"/>
      <c r="C22" s="243"/>
      <c r="D22" s="243"/>
      <c r="E22" s="243"/>
      <c r="F22" s="243"/>
      <c r="G22" s="243"/>
      <c r="H22" s="243"/>
      <c r="I22" s="272"/>
      <c r="J22" s="272"/>
      <c r="K22" s="27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7" t="s">
        <v>160</v>
      </c>
      <c r="B35" s="243"/>
      <c r="C35" s="243"/>
      <c r="D35" s="243"/>
      <c r="E35" s="243"/>
      <c r="F35" s="243"/>
      <c r="G35" s="243"/>
      <c r="H35" s="243"/>
      <c r="I35" s="272">
        <v>0</v>
      </c>
      <c r="J35" s="272"/>
      <c r="K35" s="27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33" sqref="E3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.75">
      <c r="A2" s="42"/>
      <c r="B2" s="74"/>
      <c r="C2" s="297" t="s">
        <v>282</v>
      </c>
      <c r="D2" s="297"/>
      <c r="E2" s="77" t="s">
        <v>359</v>
      </c>
      <c r="F2" s="43" t="s">
        <v>250</v>
      </c>
      <c r="G2" s="298" t="s">
        <v>360</v>
      </c>
      <c r="H2" s="299"/>
      <c r="I2" s="74"/>
      <c r="J2" s="74"/>
      <c r="K2" s="74"/>
      <c r="L2" s="78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81" t="s">
        <v>305</v>
      </c>
      <c r="J3" s="82" t="s">
        <v>150</v>
      </c>
      <c r="K3" s="82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4">
        <v>2</v>
      </c>
      <c r="J4" s="83" t="s">
        <v>283</v>
      </c>
      <c r="K4" s="83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4">
        <v>1</v>
      </c>
      <c r="J5" s="45">
        <v>9000000000</v>
      </c>
      <c r="K5" s="45">
        <v>9000000000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4">
        <v>2</v>
      </c>
      <c r="J6" s="46">
        <v>0</v>
      </c>
      <c r="K6" s="46">
        <v>0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4">
        <v>3</v>
      </c>
      <c r="J7" s="46">
        <v>2340000000</v>
      </c>
      <c r="K7" s="46">
        <v>2616000000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4">
        <v>4</v>
      </c>
      <c r="J8" s="46">
        <v>463000000</v>
      </c>
      <c r="K8" s="46">
        <v>944000000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4">
        <v>5</v>
      </c>
      <c r="J9" s="46">
        <v>961000000</v>
      </c>
      <c r="K9" s="46">
        <v>1815000000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4">
        <v>6</v>
      </c>
      <c r="J10" s="46">
        <v>0</v>
      </c>
      <c r="K10" s="46">
        <v>0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4">
        <v>7</v>
      </c>
      <c r="J11" s="46">
        <v>0</v>
      </c>
      <c r="K11" s="46">
        <v>0</v>
      </c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4">
        <v>8</v>
      </c>
      <c r="J12" s="46">
        <v>27000000</v>
      </c>
      <c r="K12" s="46">
        <v>0</v>
      </c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4">
        <v>9</v>
      </c>
      <c r="J13" s="46">
        <v>0</v>
      </c>
      <c r="K13" s="46">
        <v>0</v>
      </c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4">
        <v>10</v>
      </c>
      <c r="J14" s="79">
        <f>SUM(J5:J13)</f>
        <v>12791000000</v>
      </c>
      <c r="K14" s="79">
        <f>SUM(K5:K13)</f>
        <v>14375000000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4">
        <v>11</v>
      </c>
      <c r="J15" s="46">
        <v>29000000</v>
      </c>
      <c r="K15" s="46">
        <v>276000000</v>
      </c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4">
        <v>12</v>
      </c>
      <c r="J16" s="46">
        <v>0</v>
      </c>
      <c r="K16" s="46">
        <v>0</v>
      </c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4">
        <v>13</v>
      </c>
      <c r="J17" s="46">
        <v>0</v>
      </c>
      <c r="K17" s="46">
        <v>0</v>
      </c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4">
        <v>14</v>
      </c>
      <c r="J18" s="46">
        <v>0</v>
      </c>
      <c r="K18" s="46">
        <v>0</v>
      </c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4">
        <v>15</v>
      </c>
      <c r="J19" s="46">
        <v>0</v>
      </c>
      <c r="K19" s="46">
        <v>0</v>
      </c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4">
        <v>16</v>
      </c>
      <c r="J20" s="46">
        <v>972000000</v>
      </c>
      <c r="K20" s="46">
        <v>1308000000</v>
      </c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4">
        <v>17</v>
      </c>
      <c r="J21" s="80">
        <f>SUM(J15:J20)</f>
        <v>1001000000</v>
      </c>
      <c r="K21" s="80">
        <f>SUM(K15:K20)</f>
        <v>1584000000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>
        <v>12791000000</v>
      </c>
      <c r="K23" s="45">
        <v>14375000000</v>
      </c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>
        <v>2000000</v>
      </c>
      <c r="K24" s="80">
        <v>-10000000</v>
      </c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36" sqref="G3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KBogunov</cp:lastModifiedBy>
  <cp:lastPrinted>2011-03-28T11:17:39Z</cp:lastPrinted>
  <dcterms:created xsi:type="dcterms:W3CDTF">2008-10-17T11:51:54Z</dcterms:created>
  <dcterms:modified xsi:type="dcterms:W3CDTF">2012-02-13T12:03:55Z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