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<sst xmlns="http://schemas.openxmlformats.org/spreadsheetml/2006/main" count="399" uniqueCount="345">
  <si>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</si>
  <si>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</si>
  <si>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</si>
  <si>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</si>
  <si>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</si>
  <si>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</si>
  <si>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</si>
  <si>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</si>
  <si>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</si>
  <si>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</si>
  <si>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</si>
  <si>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</si>
  <si>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</si>
  <si>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</si>
  <si>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</si>
  <si>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</si>
  <si>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</si>
  <si>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</si>
  <si>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</si>
  <si>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</si>
  <si>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</si>
  <si>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</si>
  <si>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</si>
  <si>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</si>
  <si>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</si>
  <si>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</si>
  <si>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</si>
  <si>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</si>
  <si>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</si>
  <si>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</si>
  <si>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</si>
  <si>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</si>
  <si>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</si>
  <si>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</si>
  <si>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</si>
  <si>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</si>
  <si>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</si>
  <si>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</si>
  <si>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</si>
  <si>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</si>
  <si>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</si>
  <si>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</si>
  <si>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</si>
  <si>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</si>
  <si>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</si>
  <si>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</si>
  <si>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</si>
  <si>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</si>
  <si>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</si>
  <si>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</si>
  <si>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</si>
  <si>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</si>
  <si>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</si>
  <si>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</si>
  <si>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</si>
  <si>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</si>
  <si>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</si>
  <si>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</si>
  <si>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</si>
  <si>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</si>
  <si>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</si>
  <si>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</si>
  <si>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</si>
  <si>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</si>
  <si>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</si>
  <si>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</si>
  <si>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</si>
  <si>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</si>
  <si>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</si>
  <si>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</si>
  <si>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</si>
  <si>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</si>
  <si>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</si>
  <si>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</si>
  <si>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</si>
  <si>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</si>
  <si>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</si>
  <si>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</si>
  <si>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</si>
  <si>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</si>
  <si>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</si>
  <si>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</si>
  <si>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</si>
  <si>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</si>
  <si>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</si>
  <si>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</si>
  <si>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</si>
  <si>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</si>
  <si>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</si>
  <si>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</si>
  <si>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</si>
  <si>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</si>
  <si>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</si>
  <si>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</si>
  <si>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</si>
  <si>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</si>
  <si>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</si>
  <si>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</si>
  <si>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</si>
  <si>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</si>
  <si>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</si>
  <si>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</si>
  <si>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</si>
  <si>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</si>
  <si>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</si>
  <si>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</si>
  <si>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</si>
  <si>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</si>
  <si>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</si>
  <si>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</si>
  <si>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</si>
  <si>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</si>
  <si>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</si>
  <si>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</si>
  <si>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</si>
  <si>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</si>
  <si>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</si>
  <si>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</si>
  <si>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</si>
  <si>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</si>
  <si>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</si>
  <si>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</si>
  <si>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</si>
  <si>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</si>
  <si>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</si>
  <si>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</si>
  <si>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</si>
  <si>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</si>
  <si>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</si>
  <si>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</si>
  <si>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</si>
  <si>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</si>
  <si>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</si>
  <si>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</si>
  <si>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</si>
  <si>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</si>
  <si>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</si>
  <si>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</si>
  <si>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</si>
  <si>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</si>
  <si>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</si>
  <si>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</si>
  <si>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</si>
  <si>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</si>
  <si>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</si>
  <si>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</si>
  <si>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</si>
  <si>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</si>
  <si>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</si>
  <si>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</si>
  <si>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</si>
  <si>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</si>
  <si>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</si>
  <si>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</si>
  <si>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</si>
  <si>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</si>
  <si>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</si>
  <si>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</si>
  <si>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</si>
  <si>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</si>
  <si>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</si>
  <si>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</si>
  <si>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</si>
  <si>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</si>
  <si>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</si>
  <si>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</si>
  <si>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</si>
  <si>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</si>
  <si>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</si>
  <si>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</si>
  <si>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</si>
  <si>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</si>
  <si>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</si>
  <si>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</si>
  <si>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</si>
  <si>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</si>
  <si>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</si>
  <si>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</si>
  <si>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</si>
  <si>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</si>
  <si>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</si>
  <si>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</si>
  <si>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</si>
  <si>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</si>
  <si>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</si>
  <si>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</si>
  <si>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</si>
  <si>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</si>
  <si>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</si>
  <si>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</si>
  <si>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</si>
  <si>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</si>
  <si>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</si>
  <si>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</si>
  <si>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</si>
  <si>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</si>
  <si>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</si>
  <si>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</si>
  <si>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</si>
  <si>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</si>
  <si>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</si>
  <si>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</si>
  <si>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</si>
  <si>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</si>
  <si>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</si>
  <si>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</si>
  <si>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</si>
  <si>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</si>
  <si>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</si>
  <si>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</si>
  <si>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</si>
  <si>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</si>
  <si>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</si>
  <si>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</si>
  <si>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</si>
  <si>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</si>
  <si>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</si>
  <si>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</si>
  <si>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</si>
  <si>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</si>
  <si>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</si>
  <si>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</si>
  <si>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</si>
  <si>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</si>
  <si>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</si>
  <si>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</si>
  <si>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</si>
  <si>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</si>
  <si>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</si>
  <si>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</si>
  <si>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</si>
  <si>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</si>
  <si>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</si>
  <si>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</si>
  <si>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</si>
  <si>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</si>
  <si>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</si>
  <si>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</si>
  <si>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</si>
  <si>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</si>
  <si>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</si>
  <si>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</si>
  <si>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</si>
  <si>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</si>
  <si>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</si>
  <si>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</si>
  <si>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</si>
  <si>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</si>
  <si>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</si>
  <si>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</si>
  <si>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</si>
  <si>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</si>
  <si>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</si>
  <si>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</si>
  <si>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</si>
  <si>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</si>
  <si>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</si>
  <si>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</si>
  <si>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</si>
  <si>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</si>
  <si>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</si>
  <si>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</si>
  <si>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</si>
  <si>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</si>
  <si>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</si>
  <si>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</si>
  <si>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</si>
  <si>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</si>
  <si>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</si>
  <si>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</si>
  <si>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</si>
  <si>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</si>
  <si>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</si>
  <si>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</si>
  <si>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</si>
  <si>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</si>
  <si>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</si>
  <si>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</si>
  <si>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</si>
  <si>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</si>
  <si>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</si>
  <si>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</si>
  <si>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</si>
  <si>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</si>
  <si>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</si>
  <si>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</si>
  <si>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</si>
  <si>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</si>
  <si>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</si>
  <si>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</si>
  <si>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</si>
  <si>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</si>
  <si>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</si>
  <si>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</si>
  <si>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</si>
  <si>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</si>
  <si>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</si>
  <si>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</si>
  <si>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</si>
  <si>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</si>
  <si>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</si>
  <si>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</si>
  <si>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</si>
  <si>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</si>
  <si>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</si>
  <si>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</si>
  <si>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</si>
  <si>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</si>
  <si>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</si>
  <si>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</si>
  <si>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</si>
  <si>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</si>
  <si>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</si>
  <si>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</si>
  <si>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</si>
  <si>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</si>
  <si>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</si>
  <si>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</si>
  <si>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</si>
  <si>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</si>
  <si>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</si>
  <si>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</si>
  <si>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</si>
  <si>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</si>
  <si>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30.09.2018.</t>
  </si>
  <si>
    <t>03311953</t>
  </si>
  <si>
    <t>060032302</t>
  </si>
  <si>
    <t>05951496767</t>
  </si>
  <si>
    <t xml:space="preserve">ILIRIJA d.d. </t>
  </si>
  <si>
    <t>BIOGRAD NA MORU</t>
  </si>
  <si>
    <t>Tina ujevića 7</t>
  </si>
  <si>
    <t>ilirija@zd.t-com.hr</t>
  </si>
  <si>
    <t>www.ilirijabiograd.com</t>
  </si>
  <si>
    <t>ZADARSKA</t>
  </si>
  <si>
    <t>NE</t>
  </si>
  <si>
    <t>55100</t>
  </si>
  <si>
    <t>STRPIĆ ZORKA</t>
  </si>
  <si>
    <t>023/383178</t>
  </si>
  <si>
    <t>023/384564</t>
  </si>
  <si>
    <t>zorkas@ilirijabiograd.com</t>
  </si>
  <si>
    <t>RAŽNJEVIĆ GORAN</t>
  </si>
  <si>
    <t>stanje na dan 30.09.2018.</t>
  </si>
  <si>
    <t>Obveznik: ILIRIJA d.d. BIOGRAD NA MORU</t>
  </si>
  <si>
    <t>u razdoblju 01.01.2018. do 30.09.2018. godine</t>
  </si>
  <si>
    <t>01.01.2018.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</si>
</sst>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rija@zd.t-com.hr" TargetMode="External" /><Relationship Id="rId2" Type="http://schemas.openxmlformats.org/officeDocument/2006/relationships/hyperlink" Target="http://www.ilirijabiograd.com/" TargetMode="External" /><Relationship Id="rId3" Type="http://schemas.openxmlformats.org/officeDocument/2006/relationships/hyperlink" Target="mailto:zorkas@ilirijabiograd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F55" sqref="F5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7" t="s">
        <v>248</v>
      </c>
      <c r="B1" s="178"/>
      <c r="C1" s="178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4" t="s">
        <v>249</v>
      </c>
      <c r="B2" s="135"/>
      <c r="C2" s="135"/>
      <c r="D2" s="136"/>
      <c r="E2" s="119" t="s">
        <v>323</v>
      </c>
      <c r="F2" s="12"/>
      <c r="G2" s="13" t="s">
        <v>250</v>
      </c>
      <c r="H2" s="119" t="s">
        <v>324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37" t="s">
        <v>317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0" t="s">
        <v>251</v>
      </c>
      <c r="B6" s="141"/>
      <c r="C6" s="132" t="s">
        <v>325</v>
      </c>
      <c r="D6" s="133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2" t="s">
        <v>252</v>
      </c>
      <c r="B8" s="143"/>
      <c r="C8" s="132" t="s">
        <v>326</v>
      </c>
      <c r="D8" s="133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9" t="s">
        <v>253</v>
      </c>
      <c r="B10" s="130"/>
      <c r="C10" s="132" t="s">
        <v>327</v>
      </c>
      <c r="D10" s="133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1"/>
      <c r="B11" s="130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0" t="s">
        <v>254</v>
      </c>
      <c r="B12" s="141"/>
      <c r="C12" s="144" t="s">
        <v>328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0" t="s">
        <v>255</v>
      </c>
      <c r="B14" s="141"/>
      <c r="C14" s="147">
        <v>23210</v>
      </c>
      <c r="D14" s="148"/>
      <c r="E14" s="127"/>
      <c r="F14" s="144" t="s">
        <v>329</v>
      </c>
      <c r="G14" s="145"/>
      <c r="H14" s="145"/>
      <c r="I14" s="146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0" t="s">
        <v>256</v>
      </c>
      <c r="B16" s="141"/>
      <c r="C16" s="144" t="s">
        <v>330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0" t="s">
        <v>257</v>
      </c>
      <c r="B18" s="141"/>
      <c r="C18" s="149" t="s">
        <v>331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0" t="s">
        <v>258</v>
      </c>
      <c r="B20" s="141"/>
      <c r="C20" s="149" t="s">
        <v>332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0" t="s">
        <v>259</v>
      </c>
      <c r="B22" s="141"/>
      <c r="C22" s="120">
        <v>22</v>
      </c>
      <c r="D22" s="144" t="s">
        <v>329</v>
      </c>
      <c r="E22" s="152"/>
      <c r="F22" s="153"/>
      <c r="G22" s="140"/>
      <c r="H22" s="154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0" t="s">
        <v>260</v>
      </c>
      <c r="B24" s="141"/>
      <c r="C24" s="120">
        <v>13</v>
      </c>
      <c r="D24" s="144" t="s">
        <v>333</v>
      </c>
      <c r="E24" s="152"/>
      <c r="F24" s="152"/>
      <c r="G24" s="153"/>
      <c r="H24" s="51" t="s">
        <v>261</v>
      </c>
      <c r="I24" s="121">
        <v>389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40" t="s">
        <v>262</v>
      </c>
      <c r="B26" s="141"/>
      <c r="C26" s="122" t="s">
        <v>334</v>
      </c>
      <c r="D26" s="25"/>
      <c r="E26" s="33"/>
      <c r="F26" s="24"/>
      <c r="G26" s="155" t="s">
        <v>263</v>
      </c>
      <c r="H26" s="141"/>
      <c r="I26" s="123" t="s">
        <v>335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6" t="s">
        <v>264</v>
      </c>
      <c r="B28" s="157"/>
      <c r="C28" s="158"/>
      <c r="D28" s="158"/>
      <c r="E28" s="159" t="s">
        <v>265</v>
      </c>
      <c r="F28" s="160"/>
      <c r="G28" s="160"/>
      <c r="H28" s="161" t="s">
        <v>266</v>
      </c>
      <c r="I28" s="162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3"/>
      <c r="B30" s="164"/>
      <c r="C30" s="164"/>
      <c r="D30" s="165"/>
      <c r="E30" s="163"/>
      <c r="F30" s="164"/>
      <c r="G30" s="164"/>
      <c r="H30" s="132"/>
      <c r="I30" s="133"/>
      <c r="J30" s="10"/>
      <c r="K30" s="10"/>
      <c r="L30" s="10"/>
    </row>
    <row r="31" spans="1:12" ht="12.75">
      <c r="A31" s="93"/>
      <c r="B31" s="22"/>
      <c r="C31" s="21"/>
      <c r="D31" s="166"/>
      <c r="E31" s="166"/>
      <c r="F31" s="166"/>
      <c r="G31" s="167"/>
      <c r="H31" s="16"/>
      <c r="I31" s="100"/>
      <c r="J31" s="10"/>
      <c r="K31" s="10"/>
      <c r="L31" s="10"/>
    </row>
    <row r="32" spans="1:12" ht="12.75">
      <c r="A32" s="163"/>
      <c r="B32" s="164"/>
      <c r="C32" s="164"/>
      <c r="D32" s="165"/>
      <c r="E32" s="163"/>
      <c r="F32" s="164"/>
      <c r="G32" s="164"/>
      <c r="H32" s="132"/>
      <c r="I32" s="133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3"/>
      <c r="B34" s="164"/>
      <c r="C34" s="164"/>
      <c r="D34" s="165"/>
      <c r="E34" s="163"/>
      <c r="F34" s="164"/>
      <c r="G34" s="164"/>
      <c r="H34" s="132"/>
      <c r="I34" s="133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3"/>
      <c r="B36" s="164"/>
      <c r="C36" s="164"/>
      <c r="D36" s="165"/>
      <c r="E36" s="163"/>
      <c r="F36" s="164"/>
      <c r="G36" s="164"/>
      <c r="H36" s="132"/>
      <c r="I36" s="133"/>
      <c r="J36" s="10"/>
      <c r="K36" s="10"/>
      <c r="L36" s="10"/>
    </row>
    <row r="37" spans="1:12" ht="12.75">
      <c r="A37" s="102"/>
      <c r="B37" s="30"/>
      <c r="C37" s="168"/>
      <c r="D37" s="169"/>
      <c r="E37" s="16"/>
      <c r="F37" s="168"/>
      <c r="G37" s="169"/>
      <c r="H37" s="16"/>
      <c r="I37" s="94"/>
      <c r="J37" s="10"/>
      <c r="K37" s="10"/>
      <c r="L37" s="10"/>
    </row>
    <row r="38" spans="1:12" ht="12.75">
      <c r="A38" s="163"/>
      <c r="B38" s="164"/>
      <c r="C38" s="164"/>
      <c r="D38" s="165"/>
      <c r="E38" s="163"/>
      <c r="F38" s="164"/>
      <c r="G38" s="164"/>
      <c r="H38" s="132"/>
      <c r="I38" s="133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3"/>
      <c r="B40" s="164"/>
      <c r="C40" s="164"/>
      <c r="D40" s="165"/>
      <c r="E40" s="163"/>
      <c r="F40" s="164"/>
      <c r="G40" s="164"/>
      <c r="H40" s="132"/>
      <c r="I40" s="133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9" t="s">
        <v>267</v>
      </c>
      <c r="B44" s="173"/>
      <c r="C44" s="132"/>
      <c r="D44" s="133"/>
      <c r="E44" s="26"/>
      <c r="F44" s="144"/>
      <c r="G44" s="164"/>
      <c r="H44" s="164"/>
      <c r="I44" s="165"/>
      <c r="J44" s="10"/>
      <c r="K44" s="10"/>
      <c r="L44" s="10"/>
    </row>
    <row r="45" spans="1:12" ht="12.75">
      <c r="A45" s="102"/>
      <c r="B45" s="30"/>
      <c r="C45" s="168"/>
      <c r="D45" s="169"/>
      <c r="E45" s="16"/>
      <c r="F45" s="168"/>
      <c r="G45" s="170"/>
      <c r="H45" s="35"/>
      <c r="I45" s="106"/>
      <c r="J45" s="10"/>
      <c r="K45" s="10"/>
      <c r="L45" s="10"/>
    </row>
    <row r="46" spans="1:12" ht="12.75">
      <c r="A46" s="129" t="s">
        <v>268</v>
      </c>
      <c r="B46" s="173"/>
      <c r="C46" s="144" t="s">
        <v>336</v>
      </c>
      <c r="D46" s="171"/>
      <c r="E46" s="171"/>
      <c r="F46" s="171"/>
      <c r="G46" s="171"/>
      <c r="H46" s="171"/>
      <c r="I46" s="172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9" t="s">
        <v>270</v>
      </c>
      <c r="B48" s="173"/>
      <c r="C48" s="174" t="s">
        <v>337</v>
      </c>
      <c r="D48" s="175"/>
      <c r="E48" s="176"/>
      <c r="F48" s="16"/>
      <c r="G48" s="51" t="s">
        <v>271</v>
      </c>
      <c r="H48" s="174" t="s">
        <v>338</v>
      </c>
      <c r="I48" s="176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9" t="s">
        <v>257</v>
      </c>
      <c r="B50" s="173"/>
      <c r="C50" s="185" t="s">
        <v>339</v>
      </c>
      <c r="D50" s="175"/>
      <c r="E50" s="175"/>
      <c r="F50" s="175"/>
      <c r="G50" s="175"/>
      <c r="H50" s="175"/>
      <c r="I50" s="176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0" t="s">
        <v>272</v>
      </c>
      <c r="B52" s="141"/>
      <c r="C52" s="174" t="s">
        <v>340</v>
      </c>
      <c r="D52" s="175"/>
      <c r="E52" s="175"/>
      <c r="F52" s="175"/>
      <c r="G52" s="175"/>
      <c r="H52" s="175"/>
      <c r="I52" s="146"/>
      <c r="J52" s="10"/>
      <c r="K52" s="10"/>
      <c r="L52" s="10"/>
    </row>
    <row r="53" spans="1:12" ht="12.75">
      <c r="A53" s="107"/>
      <c r="B53" s="20"/>
      <c r="C53" s="179" t="s">
        <v>273</v>
      </c>
      <c r="D53" s="179"/>
      <c r="E53" s="179"/>
      <c r="F53" s="179"/>
      <c r="G53" s="179"/>
      <c r="H53" s="179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6" t="s">
        <v>274</v>
      </c>
      <c r="C55" s="187"/>
      <c r="D55" s="187"/>
      <c r="E55" s="187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7"/>
      <c r="B57" s="188" t="s">
        <v>307</v>
      </c>
      <c r="C57" s="189"/>
      <c r="D57" s="189"/>
      <c r="E57" s="189"/>
      <c r="F57" s="189"/>
      <c r="G57" s="189"/>
      <c r="H57" s="189"/>
      <c r="I57" s="109"/>
      <c r="J57" s="10"/>
      <c r="K57" s="10"/>
      <c r="L57" s="10"/>
    </row>
    <row r="58" spans="1:12" ht="12.75">
      <c r="A58" s="107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7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80" t="s">
        <v>277</v>
      </c>
      <c r="H62" s="181"/>
      <c r="I62" s="182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3"/>
      <c r="H63" s="184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lirija@zd.t-com.hr"/>
    <hyperlink ref="C20" r:id="rId2" display="www.ilirijabiograd.com"/>
    <hyperlink ref="C50" r:id="rId3" display="zorkas@ilirijabiograd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3">
      <selection activeCell="K113" sqref="K11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341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342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1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411124483</v>
      </c>
      <c r="K8" s="53">
        <f>K9+K16+K26+K35+K39</f>
        <v>435502147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290042</v>
      </c>
      <c r="K9" s="53">
        <f>SUM(K10:K15)</f>
        <v>214908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/>
      <c r="K11" s="7"/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>
        <v>290042</v>
      </c>
      <c r="K15" s="7">
        <v>214908</v>
      </c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410794441</v>
      </c>
      <c r="K16" s="53">
        <f>SUM(K17:K25)</f>
        <v>435248545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42340227</v>
      </c>
      <c r="K17" s="7">
        <v>43353859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229698384</v>
      </c>
      <c r="K18" s="7">
        <v>243583458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43210943</v>
      </c>
      <c r="K19" s="7">
        <v>55237936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/>
      <c r="K20" s="7"/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>
        <v>719433</v>
      </c>
      <c r="K22" s="7">
        <v>914026</v>
      </c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15741013</v>
      </c>
      <c r="K23" s="7">
        <v>14279120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>
        <v>79084441</v>
      </c>
      <c r="K25" s="7">
        <v>77880146</v>
      </c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40000</v>
      </c>
      <c r="K26" s="53">
        <f>SUM(K27:K34)</f>
        <v>38694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40000</v>
      </c>
      <c r="K27" s="7">
        <v>38694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/>
      <c r="K29" s="7"/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28311449</v>
      </c>
      <c r="K40" s="53">
        <f>K41+K49+K56+K64</f>
        <v>31837205.78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2522511</v>
      </c>
      <c r="K41" s="53">
        <v>2647242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2522511</v>
      </c>
      <c r="K42" s="7">
        <v>2647242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/>
      <c r="K45" s="7"/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/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21570100</v>
      </c>
      <c r="K49" s="53">
        <f>SUM(K50:K55)</f>
        <v>22698498.78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/>
      <c r="K50" s="7"/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20206170</v>
      </c>
      <c r="K51" s="7">
        <v>21363779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871641</v>
      </c>
      <c r="K53" s="7">
        <v>811422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227701</v>
      </c>
      <c r="K54" s="7">
        <v>175998.78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264588</v>
      </c>
      <c r="K55" s="7">
        <v>347299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2245469</v>
      </c>
      <c r="K56" s="53">
        <f>SUM(K57:K63)</f>
        <v>1965766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/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2245469</v>
      </c>
      <c r="K62" s="7">
        <v>1965766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1973369</v>
      </c>
      <c r="K64" s="7">
        <v>4525699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713129</v>
      </c>
      <c r="K65" s="7">
        <v>519087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440149061</v>
      </c>
      <c r="K66" s="53">
        <f>K7+K8+K40+K65</f>
        <v>467858439.78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317679705</v>
      </c>
      <c r="K69" s="54">
        <f>K70+K71+K72+K78+K79+K82+K85</f>
        <v>342411182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205146480</v>
      </c>
      <c r="K70" s="7">
        <v>229146480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26723874</v>
      </c>
      <c r="K71" s="7">
        <v>2932389</v>
      </c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23435964</v>
      </c>
      <c r="K72" s="53">
        <f>K73+K74-K75+K76+K77</f>
        <v>26008754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9477986</v>
      </c>
      <c r="K73" s="7">
        <v>12477986</v>
      </c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6975716</v>
      </c>
      <c r="K74" s="7">
        <v>6975716</v>
      </c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>
        <v>540417</v>
      </c>
      <c r="K75" s="7">
        <v>967627</v>
      </c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7522679</v>
      </c>
      <c r="K77" s="7">
        <v>7522679</v>
      </c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/>
      <c r="K78" s="7"/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14361050</v>
      </c>
      <c r="K79" s="53">
        <f>K80-K81</f>
        <v>30744583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14361050</v>
      </c>
      <c r="K80" s="7">
        <v>30744583</v>
      </c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/>
      <c r="K81" s="7"/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48012337</v>
      </c>
      <c r="K82" s="53">
        <f>K83-K84</f>
        <v>53578976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48012337</v>
      </c>
      <c r="K83" s="7">
        <v>53578976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/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/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112690470</v>
      </c>
      <c r="K90" s="53">
        <f>SUM(K91:K99)</f>
        <v>111869699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112690470</v>
      </c>
      <c r="K93" s="7">
        <v>111869699</v>
      </c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8383234</v>
      </c>
      <c r="K100" s="53">
        <f>SUM(K101:K112)</f>
        <v>12340346.43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/>
      <c r="K101" s="7"/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1417014</v>
      </c>
      <c r="K103" s="7">
        <v>1258092</v>
      </c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/>
      <c r="K104" s="7"/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4055474</v>
      </c>
      <c r="K105" s="7">
        <v>7343545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2190107</v>
      </c>
      <c r="K108" s="7">
        <v>2324461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285792</v>
      </c>
      <c r="K109" s="7">
        <v>253128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434847</v>
      </c>
      <c r="K112" s="7">
        <v>1161120.43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1395652</v>
      </c>
      <c r="K113" s="7">
        <v>1237213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440149061</v>
      </c>
      <c r="K114" s="53">
        <f>K69+K86+K90+K100+K113</f>
        <v>467858440.43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/>
      <c r="K115" s="8"/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9">
      <selection activeCell="M12" sqref="M1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343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342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1.7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2" t="s">
        <v>319</v>
      </c>
      <c r="K4" s="252"/>
      <c r="L4" s="252" t="s">
        <v>320</v>
      </c>
      <c r="M4" s="252"/>
    </row>
    <row r="5" spans="1:13" ht="12.7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133683991</v>
      </c>
      <c r="K7" s="54">
        <f>SUM(K8:K9)</f>
        <v>72931918</v>
      </c>
      <c r="L7" s="54">
        <f>SUM(L8:L9)</f>
        <v>143746361</v>
      </c>
      <c r="M7" s="54">
        <v>77250007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133381109</v>
      </c>
      <c r="K8" s="7">
        <v>72817493</v>
      </c>
      <c r="L8" s="7">
        <v>143082012</v>
      </c>
      <c r="M8" s="7">
        <v>77387380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302882</v>
      </c>
      <c r="K9" s="7">
        <v>114425</v>
      </c>
      <c r="L9" s="7">
        <v>664349</v>
      </c>
      <c r="M9" s="7">
        <v>137373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82445724</v>
      </c>
      <c r="K10" s="53">
        <f>K11+K12+K16+K20+K21+K22+K25+K26</f>
        <v>37753955</v>
      </c>
      <c r="L10" s="53">
        <f>L11+L12+L16+L20+L21+L22+L25+L26</f>
        <v>86943386.28999999</v>
      </c>
      <c r="M10" s="53">
        <f>M11+M12+M16+M20+M21+M22+M25+M26</f>
        <v>39189925.93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31322506</v>
      </c>
      <c r="K12" s="53">
        <f>SUM(K13:K15)</f>
        <v>16205805</v>
      </c>
      <c r="L12" s="53">
        <f>SUM(L13:L15)</f>
        <v>31310833</v>
      </c>
      <c r="M12" s="53">
        <f>SUM(M13:M15)</f>
        <v>15458373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18730170</v>
      </c>
      <c r="K13" s="7">
        <v>9948931</v>
      </c>
      <c r="L13" s="7">
        <v>18598209</v>
      </c>
      <c r="M13" s="7">
        <v>9847359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/>
      <c r="K14" s="7"/>
      <c r="L14" s="7"/>
      <c r="M14" s="7"/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12592336</v>
      </c>
      <c r="K15" s="7">
        <v>6256874</v>
      </c>
      <c r="L15" s="7">
        <v>12712624</v>
      </c>
      <c r="M15" s="7">
        <v>5611014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26859874</v>
      </c>
      <c r="K16" s="53">
        <f>SUM(K17:K19)</f>
        <v>11423897</v>
      </c>
      <c r="L16" s="53">
        <f>SUM(L17:L19)</f>
        <v>28930974.29</v>
      </c>
      <c r="M16" s="53">
        <f>SUM(M17:M19)</f>
        <v>14099501.82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16350378</v>
      </c>
      <c r="K17" s="7">
        <v>6967436</v>
      </c>
      <c r="L17" s="7">
        <v>17434928</v>
      </c>
      <c r="M17" s="7">
        <v>7413129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6567594</v>
      </c>
      <c r="K18" s="7">
        <v>2779916</v>
      </c>
      <c r="L18" s="7">
        <v>7245133.29</v>
      </c>
      <c r="M18" s="7">
        <v>4878649.82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3941902</v>
      </c>
      <c r="K19" s="7">
        <v>1676545</v>
      </c>
      <c r="L19" s="7">
        <v>4250913</v>
      </c>
      <c r="M19" s="7">
        <v>1807723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7650122</v>
      </c>
      <c r="K20" s="7">
        <v>2550040</v>
      </c>
      <c r="L20" s="7">
        <v>8366607</v>
      </c>
      <c r="M20" s="7">
        <v>2788869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15942097</v>
      </c>
      <c r="K21" s="7">
        <v>7157330</v>
      </c>
      <c r="L21" s="7">
        <v>17873183</v>
      </c>
      <c r="M21" s="7">
        <v>6829938.11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/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671125</v>
      </c>
      <c r="K26" s="7">
        <v>416883</v>
      </c>
      <c r="L26" s="7">
        <v>461789</v>
      </c>
      <c r="M26" s="7">
        <v>13244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130720</v>
      </c>
      <c r="K27" s="53">
        <f>SUM(K28:K32)</f>
        <v>0</v>
      </c>
      <c r="L27" s="53">
        <f>SUM(L28:L32)</f>
        <v>178733</v>
      </c>
      <c r="M27" s="53">
        <f>SUM(M28:M32)</f>
        <v>137373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/>
      <c r="M28" s="7"/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130720</v>
      </c>
      <c r="K29" s="7"/>
      <c r="L29" s="7">
        <v>178733</v>
      </c>
      <c r="M29" s="7">
        <v>137373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/>
      <c r="L32" s="7"/>
      <c r="M32" s="7"/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3356650</v>
      </c>
      <c r="K33" s="53">
        <f>SUM(K34:K37)</f>
        <v>1170953</v>
      </c>
      <c r="L33" s="53">
        <f>SUM(L34:L37)</f>
        <v>3402732</v>
      </c>
      <c r="M33" s="53">
        <f>SUM(M34:M37)</f>
        <v>1056745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3356650</v>
      </c>
      <c r="K35" s="7">
        <v>1170953</v>
      </c>
      <c r="L35" s="7">
        <v>3402732</v>
      </c>
      <c r="M35" s="7">
        <v>1056745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133814711</v>
      </c>
      <c r="K42" s="53">
        <f>K7+K27+K38+K40</f>
        <v>72931918</v>
      </c>
      <c r="L42" s="53">
        <f>L7+L27+L38+L40</f>
        <v>143925094</v>
      </c>
      <c r="M42" s="53">
        <f>M7+M27+M38+M40</f>
        <v>77387380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85802374</v>
      </c>
      <c r="K43" s="53">
        <f>K10+K33+K39+K41</f>
        <v>38924908</v>
      </c>
      <c r="L43" s="53">
        <f>L10+L33+L39+L41</f>
        <v>90346118.28999999</v>
      </c>
      <c r="M43" s="53">
        <f>M10+M33+M39+M41</f>
        <v>40246670.93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48012337</v>
      </c>
      <c r="K44" s="53">
        <f>K42-K43</f>
        <v>34007010</v>
      </c>
      <c r="L44" s="53">
        <f>L42-L43</f>
        <v>53578975.71000001</v>
      </c>
      <c r="M44" s="53">
        <f>M42-M43</f>
        <v>37140709.07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48012337</v>
      </c>
      <c r="K45" s="53">
        <f>IF(K42&gt;K43,K42-K43,0)</f>
        <v>34007010</v>
      </c>
      <c r="L45" s="53">
        <f>IF(L42&gt;L43,L42-L43,0)</f>
        <v>53578975.71000001</v>
      </c>
      <c r="M45" s="53">
        <f>IF(M42&gt;M43,M42-M43,0)</f>
        <v>37140709.07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48012337</v>
      </c>
      <c r="K48" s="53">
        <f>K44-K47</f>
        <v>34007010</v>
      </c>
      <c r="L48" s="53">
        <f>L44-L47</f>
        <v>53578975.71000001</v>
      </c>
      <c r="M48" s="53">
        <f>M44-M47</f>
        <v>37140709.07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48012337</v>
      </c>
      <c r="K49" s="53">
        <f>IF(K48&gt;0,K48,0)</f>
        <v>34007010</v>
      </c>
      <c r="L49" s="53">
        <f>IF(L48&gt;0,L48,0)</f>
        <v>53578975.71000001</v>
      </c>
      <c r="M49" s="53">
        <f>IF(M48&gt;0,M48,0)</f>
        <v>37140709.07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/>
      <c r="K56" s="6"/>
      <c r="L56" s="6"/>
      <c r="M56" s="6"/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1">
      <selection activeCell="I48" sqref="I4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342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1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48012337</v>
      </c>
      <c r="K7" s="7">
        <v>53578976.45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1480635</v>
      </c>
      <c r="K8" s="7">
        <v>716485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>
        <v>3957112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/>
      <c r="K12" s="7"/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49492972</v>
      </c>
      <c r="K13" s="53">
        <f>SUM(K7:K12)</f>
        <v>58252573.45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>
        <v>7196026</v>
      </c>
      <c r="K14" s="7"/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3737290</v>
      </c>
      <c r="K15" s="7">
        <v>3525757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>
        <v>111576</v>
      </c>
      <c r="K16" s="7">
        <v>124731</v>
      </c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269995</v>
      </c>
      <c r="K17" s="7"/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11314887</v>
      </c>
      <c r="K18" s="53">
        <f>SUM(K14:K17)</f>
        <v>3650488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38178085</v>
      </c>
      <c r="K19" s="53">
        <f>IF(K13&gt;K18,K13-K18,0)</f>
        <v>54602085.45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/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14557199</v>
      </c>
      <c r="K28" s="7">
        <v>24377664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>
        <v>6277218</v>
      </c>
      <c r="K30" s="7">
        <v>4990526</v>
      </c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20834417</v>
      </c>
      <c r="K31" s="53">
        <f>SUM(K28:K30)</f>
        <v>29368190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20834417</v>
      </c>
      <c r="K33" s="53">
        <f>IF(K31&gt;K27,K31-K27,0)</f>
        <v>29368190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>
        <v>8278442</v>
      </c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8278442</v>
      </c>
      <c r="K38" s="53"/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9811038</v>
      </c>
      <c r="K39" s="7">
        <v>6639457</v>
      </c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>
        <v>7638809</v>
      </c>
      <c r="K40" s="7">
        <v>7208833</v>
      </c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>
        <v>2854820</v>
      </c>
      <c r="K41" s="7">
        <v>5344935</v>
      </c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>
        <v>301180</v>
      </c>
      <c r="K42" s="7">
        <v>237920</v>
      </c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>
        <v>3380772</v>
      </c>
      <c r="K43" s="7">
        <v>2787915</v>
      </c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23986619</v>
      </c>
      <c r="K44" s="53">
        <f>SUM(K39:K43)</f>
        <v>22219060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15708177</v>
      </c>
      <c r="K46" s="53">
        <f>IF(K44&gt;K38,K44-K38,0)</f>
        <v>22219060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1635491</v>
      </c>
      <c r="K47" s="53">
        <f>IF(K19-K20+K32-K33+K45-K46&gt;0,K19-K20+K32-K33+K45-K46,0)</f>
        <v>3014835.450000003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337878</v>
      </c>
      <c r="K49" s="7">
        <v>1510864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v>1973369</v>
      </c>
      <c r="K52" s="61">
        <v>4525699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21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9" sqref="J9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">
      <c r="A2" s="42"/>
      <c r="B2" s="74"/>
      <c r="C2" s="269" t="s">
        <v>282</v>
      </c>
      <c r="D2" s="269"/>
      <c r="E2" s="128" t="s">
        <v>344</v>
      </c>
      <c r="F2" s="43" t="s">
        <v>250</v>
      </c>
      <c r="G2" s="270" t="s">
        <v>324</v>
      </c>
      <c r="H2" s="271"/>
      <c r="I2" s="74"/>
      <c r="J2" s="74"/>
      <c r="K2" s="74"/>
      <c r="L2" s="77"/>
    </row>
    <row r="3" spans="1:11" ht="21.75">
      <c r="A3" s="272" t="s">
        <v>59</v>
      </c>
      <c r="B3" s="272"/>
      <c r="C3" s="272"/>
      <c r="D3" s="272"/>
      <c r="E3" s="272"/>
      <c r="F3" s="272"/>
      <c r="G3" s="272"/>
      <c r="H3" s="272"/>
      <c r="I3" s="80" t="s">
        <v>305</v>
      </c>
      <c r="J3" s="81" t="s">
        <v>150</v>
      </c>
      <c r="K3" s="81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3">
        <v>2</v>
      </c>
      <c r="J4" s="82" t="s">
        <v>283</v>
      </c>
      <c r="K4" s="82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205146480</v>
      </c>
      <c r="K5" s="45">
        <v>229146480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46">
        <v>26723874</v>
      </c>
      <c r="K6" s="46">
        <v>2932389</v>
      </c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46">
        <v>23435964</v>
      </c>
      <c r="K7" s="46">
        <v>26008754</v>
      </c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14361050</v>
      </c>
      <c r="K8" s="46">
        <v>30744583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48012337</v>
      </c>
      <c r="K9" s="46">
        <v>53578976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/>
      <c r="K10" s="46"/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8">
        <f>SUM(J5:J13)</f>
        <v>317679705</v>
      </c>
      <c r="K14" s="78">
        <f>SUM(K5:K13)</f>
        <v>342411182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>
        <v>48012337</v>
      </c>
      <c r="K20" s="46">
        <v>53578976</v>
      </c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79">
        <f>SUM(J15:J20)</f>
        <v>48012337</v>
      </c>
      <c r="K21" s="79">
        <f>SUM(K15:K20)</f>
        <v>53578976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79"/>
      <c r="K24" s="79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SEFRAC</cp:lastModifiedBy>
  <cp:lastPrinted>2018-10-22T07:19:14Z</cp:lastPrinted>
  <dcterms:created xsi:type="dcterms:W3CDTF">2008-10-17T11:51:54Z</dcterms:created>
  <dcterms:modified xsi:type="dcterms:W3CDTF">2018-10-22T07:20:21Z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