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2168" windowHeight="811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<sst xmlns="http://schemas.openxmlformats.org/spreadsheetml/2006/main" count="399" uniqueCount="345">
  <si>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</si>
  <si>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</si>
  <si>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</si>
  <si>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</si>
  <si>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</si>
  <si>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</si>
  <si>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</si>
  <si>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</si>
  <si>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</si>
  <si>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</si>
  <si>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</si>
  <si>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</si>
  <si>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</si>
  <si>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</si>
  <si>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</si>
  <si>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</si>
  <si>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</si>
  <si>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</si>
  <si>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</si>
  <si>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</si>
  <si>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</si>
  <si>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</si>
  <si>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</si>
  <si>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</si>
  <si>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</si>
  <si>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</si>
  <si>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</si>
  <si>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</si>
  <si>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</si>
  <si>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</si>
  <si>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</si>
  <si>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</si>
  <si>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</si>
  <si>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</si>
  <si>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</si>
  <si>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</si>
  <si>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</si>
  <si>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</si>
  <si>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</si>
  <si>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</si>
  <si>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</si>
  <si>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</si>
  <si>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</si>
  <si>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</si>
  <si>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</si>
  <si>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</si>
  <si>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</si>
  <si>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</si>
  <si>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</si>
  <si>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</si>
  <si>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</si>
  <si>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</si>
  <si>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</si>
  <si>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</si>
  <si>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</si>
  <si>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</si>
  <si>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</si>
  <si>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</si>
  <si>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</si>
  <si>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</si>
  <si>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</si>
  <si>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</si>
  <si>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</si>
  <si>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</si>
  <si>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</si>
  <si>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</si>
  <si>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</si>
  <si>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</si>
  <si>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</si>
  <si>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</si>
  <si>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</si>
  <si>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</si>
  <si>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</si>
  <si>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</si>
  <si>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</si>
  <si>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</si>
  <si>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</si>
  <si>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</si>
  <si>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</si>
  <si>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</si>
  <si>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</si>
  <si>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</si>
  <si>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</si>
  <si>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</si>
  <si>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</si>
  <si>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</si>
  <si>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</si>
  <si>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</si>
  <si>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</si>
  <si>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</si>
  <si>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</si>
  <si>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</si>
  <si>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</si>
  <si>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</si>
  <si>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</si>
  <si>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</si>
  <si>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</si>
  <si>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</si>
  <si>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</si>
  <si>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</si>
  <si>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</si>
  <si>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</si>
  <si>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</si>
  <si>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</si>
  <si>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</si>
  <si>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</si>
  <si>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</si>
  <si>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</si>
  <si>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</si>
  <si>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</si>
  <si>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</si>
  <si>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</si>
  <si>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</si>
  <si>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</si>
  <si>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</si>
  <si>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</si>
  <si>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</si>
  <si>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</si>
  <si>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</si>
  <si>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</si>
  <si>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</si>
  <si>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</si>
  <si>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</si>
  <si>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</si>
  <si>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</si>
  <si>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</si>
  <si>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</si>
  <si>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</si>
  <si>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</si>
  <si>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</si>
  <si>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</si>
  <si>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</si>
  <si>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</si>
  <si>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</si>
  <si>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</si>
  <si>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</si>
  <si>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</si>
  <si>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</si>
  <si>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</si>
  <si>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</si>
  <si>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</si>
  <si>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</si>
  <si>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</si>
  <si>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</si>
  <si>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</si>
  <si>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</si>
  <si>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</si>
  <si>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</si>
  <si>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</si>
  <si>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</si>
  <si>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</si>
  <si>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</si>
  <si>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</si>
  <si>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</si>
  <si>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</si>
  <si>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</si>
  <si>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</si>
  <si>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</si>
  <si>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</si>
  <si>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</si>
  <si>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</si>
  <si>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</si>
  <si>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</si>
  <si>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</si>
  <si>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</si>
  <si>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</si>
  <si>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</si>
  <si>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</si>
  <si>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</si>
  <si>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</si>
  <si>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</si>
  <si>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</si>
  <si>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</si>
  <si>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</si>
  <si>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</si>
  <si>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</si>
  <si>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</si>
  <si>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</si>
  <si>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</si>
  <si>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</si>
  <si>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</si>
  <si>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</si>
  <si>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</si>
  <si>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</si>
  <si>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</si>
  <si>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</si>
  <si>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</si>
  <si>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</si>
  <si>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</si>
  <si>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</si>
  <si>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</si>
  <si>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</si>
  <si>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</si>
  <si>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</si>
  <si>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</si>
  <si>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</si>
  <si>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</si>
  <si>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</si>
  <si>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</si>
  <si>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</si>
  <si>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</si>
  <si>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</si>
  <si>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</si>
  <si>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</si>
  <si>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</si>
  <si>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</si>
  <si>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</si>
  <si>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</si>
  <si>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</si>
  <si>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</si>
  <si>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</si>
  <si>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</si>
  <si>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</si>
  <si>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</si>
  <si>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</si>
  <si>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</si>
  <si>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</si>
  <si>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</si>
  <si>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</si>
  <si>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</si>
  <si>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</si>
  <si>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</si>
  <si>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</si>
  <si>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</si>
  <si>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</si>
  <si>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</si>
  <si>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</si>
  <si>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</si>
  <si>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</si>
  <si>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</si>
  <si>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</si>
  <si>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</si>
  <si>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</si>
  <si>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</si>
  <si>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</si>
  <si>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</si>
  <si>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</si>
  <si>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</si>
  <si>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</si>
  <si>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</si>
  <si>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</si>
  <si>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</si>
  <si>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</si>
  <si>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</si>
  <si>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</si>
  <si>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</si>
  <si>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</si>
  <si>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</si>
  <si>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</si>
  <si>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</si>
  <si>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</si>
  <si>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</si>
  <si>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</si>
  <si>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</si>
  <si>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</si>
  <si>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</si>
  <si>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</si>
  <si>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</si>
  <si>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</si>
  <si>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</si>
  <si>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</si>
  <si>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</si>
  <si>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</si>
  <si>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</si>
  <si>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</si>
  <si>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</si>
  <si>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</si>
  <si>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</si>
  <si>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</si>
  <si>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</si>
  <si>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</si>
  <si>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</si>
  <si>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</si>
  <si>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</si>
  <si>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</si>
  <si>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</si>
  <si>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</si>
  <si>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</si>
  <si>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</si>
  <si>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</si>
  <si>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</si>
  <si>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</si>
  <si>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</si>
  <si>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</si>
  <si>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</si>
  <si>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</si>
  <si>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</si>
  <si>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</si>
  <si>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</si>
  <si>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</si>
  <si>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</si>
  <si>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</si>
  <si>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</si>
  <si>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</si>
  <si>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</si>
  <si>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</si>
  <si>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</si>
  <si>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</si>
  <si>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</si>
  <si>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</si>
  <si>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</si>
  <si>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</si>
  <si>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</si>
  <si>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</si>
  <si>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</si>
  <si>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</si>
  <si>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</si>
  <si>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</si>
  <si>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</si>
  <si>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</si>
  <si>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</si>
  <si>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</si>
  <si>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</si>
  <si>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</si>
  <si>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</si>
  <si>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</si>
  <si>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</si>
  <si>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</si>
  <si>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</si>
  <si>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</si>
  <si>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</si>
  <si>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</si>
  <si>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</si>
  <si>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</si>
  <si>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31.03.2014.</t>
  </si>
  <si>
    <t>03311953</t>
  </si>
  <si>
    <t>060032302</t>
  </si>
  <si>
    <t>05951496767</t>
  </si>
  <si>
    <t>ILIRIJA d.d.</t>
  </si>
  <si>
    <t>BIOGRAD NA MORU</t>
  </si>
  <si>
    <t>Tina Ujevića 7</t>
  </si>
  <si>
    <t>ilirija@zd.t-com.hr</t>
  </si>
  <si>
    <t>www.ilirijabiograd.com</t>
  </si>
  <si>
    <t>ZADARSKA</t>
  </si>
  <si>
    <t>NE</t>
  </si>
  <si>
    <t>55100</t>
  </si>
  <si>
    <t>STRPIĆ ZORKA</t>
  </si>
  <si>
    <t>023/383178</t>
  </si>
  <si>
    <t>023/384564</t>
  </si>
  <si>
    <t>zorkas@ilirijabiograd.com</t>
  </si>
  <si>
    <t>RAŽNJEVIĆ GORAN</t>
  </si>
  <si>
    <t>stanje na dan 31.03.2014.</t>
  </si>
  <si>
    <t>Obveznik:  ILIRIJA d.d. BIOGRAD N/M</t>
  </si>
  <si>
    <t>u razdoblju 01.01.2014. do 31.03.2014.</t>
  </si>
  <si>
    <t>Obveznik: ILIRIJA d.d. BIOGRAD N/M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</si>
</sst>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325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326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327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23210</v>
      </c>
      <c r="D14" s="147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331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332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22</v>
      </c>
      <c r="D22" s="143" t="s">
        <v>329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13</v>
      </c>
      <c r="D24" s="143" t="s">
        <v>333</v>
      </c>
      <c r="E24" s="151"/>
      <c r="F24" s="151"/>
      <c r="G24" s="152"/>
      <c r="H24" s="51" t="s">
        <v>261</v>
      </c>
      <c r="I24" s="122">
        <v>178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334</v>
      </c>
      <c r="D26" s="25"/>
      <c r="E26" s="33"/>
      <c r="F26" s="24"/>
      <c r="G26" s="154" t="s">
        <v>263</v>
      </c>
      <c r="H26" s="140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336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337</v>
      </c>
      <c r="D48" s="174"/>
      <c r="E48" s="175"/>
      <c r="F48" s="16"/>
      <c r="G48" s="51" t="s">
        <v>271</v>
      </c>
      <c r="H48" s="173" t="s">
        <v>338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340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 horizontalCentered="1"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K113" sqref="K1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342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282857826</v>
      </c>
      <c r="K8" s="53">
        <f>K9+K16+K26+K35+K39</f>
        <v>289752330.06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1207267</v>
      </c>
      <c r="K9" s="53">
        <f>SUM(K10:K15)</f>
        <v>1757565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1207267</v>
      </c>
      <c r="K15" s="7">
        <v>1757565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281430559</v>
      </c>
      <c r="K16" s="53">
        <f>SUM(K17:K25)</f>
        <v>287954765.06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39034729</v>
      </c>
      <c r="K17" s="7">
        <v>39462537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201662072</v>
      </c>
      <c r="K18" s="7">
        <v>196704642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13002584</v>
      </c>
      <c r="K19" s="7">
        <v>11284005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2056628</v>
      </c>
      <c r="K22" s="7">
        <v>520365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25674546</v>
      </c>
      <c r="K23" s="7">
        <v>39983216.06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220000</v>
      </c>
      <c r="K26" s="53">
        <v>40000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220000</v>
      </c>
      <c r="K27" s="7">
        <v>40000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10154971</v>
      </c>
      <c r="K40" s="53">
        <f>K41+K49+K56+K64</f>
        <v>11628471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1569607</v>
      </c>
      <c r="K41" s="53">
        <f>SUM(K42:K48)</f>
        <v>1822996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1569607</v>
      </c>
      <c r="K42" s="7">
        <v>1822996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5429350</v>
      </c>
      <c r="K49" s="53">
        <f>SUM(K50:K55)</f>
        <v>4045694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2901487</v>
      </c>
      <c r="K51" s="7">
        <v>2896379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905915</v>
      </c>
      <c r="K53" s="7">
        <v>576335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1621948</v>
      </c>
      <c r="K54" s="7">
        <v>572980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3134925</v>
      </c>
      <c r="K56" s="53">
        <f>SUM(K57:K63)</f>
        <v>4722201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3134925</v>
      </c>
      <c r="K62" s="7">
        <v>4722201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21089</v>
      </c>
      <c r="K64" s="7">
        <v>1037580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1196106</v>
      </c>
      <c r="K65" s="7">
        <v>492982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294208903</v>
      </c>
      <c r="K66" s="53">
        <f>K7+K8+K40+K65</f>
        <v>301873783.06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151603255</v>
      </c>
      <c r="K69" s="54">
        <f>K70+K71+K72+K78+K79+K82+K85</f>
        <v>162510567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99754400</v>
      </c>
      <c r="K70" s="7">
        <v>112223700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829039</v>
      </c>
      <c r="K71" s="7">
        <v>829039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19240115</v>
      </c>
      <c r="K72" s="53">
        <f>K73+K74-K75+K76+K77</f>
        <v>20862738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4987720</v>
      </c>
      <c r="K73" s="7">
        <v>6610343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6975716</v>
      </c>
      <c r="K74" s="7">
        <v>6975716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246000</v>
      </c>
      <c r="K75" s="7">
        <v>246000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7522679</v>
      </c>
      <c r="K77" s="7">
        <v>7522679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v>30649446</v>
      </c>
      <c r="K79" s="53">
        <f>K80-K81</f>
        <v>27378263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30649446</v>
      </c>
      <c r="K80" s="7">
        <v>27378263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1130255</v>
      </c>
      <c r="K82" s="53">
        <f>K83-K84</f>
        <v>1216827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1130255</v>
      </c>
      <c r="K83" s="7">
        <v>1216827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109858805</v>
      </c>
      <c r="K90" s="53">
        <f>SUM(K91:K99)</f>
        <v>99180720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109858805</v>
      </c>
      <c r="K93" s="7">
        <v>99180720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29421458</v>
      </c>
      <c r="K100" s="53">
        <f>SUM(K101:K112)</f>
        <v>34858445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876235</v>
      </c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6685919</v>
      </c>
      <c r="K103" s="7">
        <v>12922092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10009703</v>
      </c>
      <c r="K105" s="7">
        <v>9451094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5100000</v>
      </c>
      <c r="K106" s="7">
        <v>5322992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1035208</v>
      </c>
      <c r="K108" s="7">
        <v>1063661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3089366</v>
      </c>
      <c r="K109" s="7">
        <v>2384952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2625027</v>
      </c>
      <c r="K112" s="7">
        <v>3713654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3325385</v>
      </c>
      <c r="K113" s="7">
        <v>5324051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294208903</v>
      </c>
      <c r="K114" s="53">
        <f>K69+K86+K90+K100+K113</f>
        <v>301873783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 horizontalCentered="1"/>
  <pageMargins left="0.2362204724409449" right="0.2362204724409449" top="0.7480314960629921" bottom="0.35433070866141736" header="0.31496062992125984" footer="0.31496062992125984"/>
  <pageSetup fitToHeight="2" horizontalDpi="600" verticalDpi="600" orientation="portrait" paperSize="9" scale="8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40">
      <selection activeCell="R51" sqref="R5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16479987</v>
      </c>
      <c r="K7" s="54">
        <f>SUM(K8:K9)</f>
        <v>16479987</v>
      </c>
      <c r="L7" s="54">
        <f>SUM(L8:L9)</f>
        <v>17122543</v>
      </c>
      <c r="M7" s="54">
        <f>SUM(M8:M9)</f>
        <v>17122543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15426031</v>
      </c>
      <c r="K8" s="7">
        <v>15426031</v>
      </c>
      <c r="L8" s="7">
        <v>15867141</v>
      </c>
      <c r="M8" s="7">
        <v>15867141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1053956</v>
      </c>
      <c r="K9" s="7">
        <v>1053956</v>
      </c>
      <c r="L9" s="7">
        <v>1255402</v>
      </c>
      <c r="M9" s="7">
        <v>1255402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14217626</v>
      </c>
      <c r="K10" s="53">
        <f>K11+K12+K16+K20+K21+K22+K25+K26</f>
        <v>14217626</v>
      </c>
      <c r="L10" s="53">
        <f>L11+L12+L16+L20+L21+L22+L25+L26</f>
        <v>14328194</v>
      </c>
      <c r="M10" s="53">
        <f>M11+M12+M16+M20+M21+M22+M25+M26</f>
        <v>14328194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4708290</v>
      </c>
      <c r="K12" s="53">
        <f>SUM(K13:K15)</f>
        <v>4708290</v>
      </c>
      <c r="L12" s="53">
        <f>SUM(L13:L15)</f>
        <v>4381524</v>
      </c>
      <c r="M12" s="53">
        <f>SUM(M13:M15)</f>
        <v>4381524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1476165</v>
      </c>
      <c r="K13" s="7">
        <v>1476165</v>
      </c>
      <c r="L13" s="7">
        <v>1405748</v>
      </c>
      <c r="M13" s="7">
        <v>1405748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3232125</v>
      </c>
      <c r="K15" s="7">
        <v>3232125</v>
      </c>
      <c r="L15" s="7">
        <v>2975776</v>
      </c>
      <c r="M15" s="7">
        <v>2975776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v>5152815</v>
      </c>
      <c r="K16" s="53">
        <f>SUM(K17:K19)</f>
        <v>5152815</v>
      </c>
      <c r="L16" s="53">
        <f>SUM(L17:L19)</f>
        <v>5492066</v>
      </c>
      <c r="M16" s="53">
        <v>5492066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3050127</v>
      </c>
      <c r="K17" s="7">
        <v>3050127</v>
      </c>
      <c r="L17" s="7">
        <v>3213185</v>
      </c>
      <c r="M17" s="7">
        <v>3213185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1422803</v>
      </c>
      <c r="K18" s="7">
        <v>1422803</v>
      </c>
      <c r="L18" s="7">
        <v>1554233</v>
      </c>
      <c r="M18" s="7">
        <v>1554233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679885</v>
      </c>
      <c r="K19" s="7">
        <v>679885</v>
      </c>
      <c r="L19" s="7">
        <v>724648</v>
      </c>
      <c r="M19" s="7">
        <v>724648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1559878</v>
      </c>
      <c r="K20" s="7">
        <v>1559878</v>
      </c>
      <c r="L20" s="7">
        <v>1596302</v>
      </c>
      <c r="M20" s="7">
        <v>1596302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2796643</v>
      </c>
      <c r="K21" s="7">
        <v>2796643</v>
      </c>
      <c r="L21" s="7">
        <v>2858302</v>
      </c>
      <c r="M21" s="7">
        <v>2858302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158453</v>
      </c>
      <c r="K27" s="53">
        <f>SUM(K28:K32)</f>
        <v>158453</v>
      </c>
      <c r="L27" s="53">
        <f>SUM(L28:L32)</f>
        <v>39328</v>
      </c>
      <c r="M27" s="53">
        <f>SUM(M28:M32)</f>
        <v>39328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158453</v>
      </c>
      <c r="K29" s="7">
        <v>158453</v>
      </c>
      <c r="L29" s="7">
        <v>39328</v>
      </c>
      <c r="M29" s="7">
        <v>39328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1214740</v>
      </c>
      <c r="K33" s="53">
        <f>SUM(K34:K37)</f>
        <v>1214740</v>
      </c>
      <c r="L33" s="53">
        <f>SUM(L34:L37)</f>
        <v>1473129</v>
      </c>
      <c r="M33" s="53">
        <f>SUM(M34:M37)</f>
        <v>1473129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1214740</v>
      </c>
      <c r="K35" s="7">
        <v>1214740</v>
      </c>
      <c r="L35" s="7">
        <v>1473129</v>
      </c>
      <c r="M35" s="7">
        <v>1473129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>
        <v>19029</v>
      </c>
      <c r="K40" s="7">
        <v>19029</v>
      </c>
      <c r="L40" s="7">
        <v>167168</v>
      </c>
      <c r="M40" s="7">
        <v>167168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>
        <v>94848</v>
      </c>
      <c r="K41" s="7">
        <v>94848</v>
      </c>
      <c r="L41" s="7">
        <v>310889</v>
      </c>
      <c r="M41" s="7">
        <v>310889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16657469</v>
      </c>
      <c r="K42" s="53">
        <f>K7+K27+K38+K40</f>
        <v>16657469</v>
      </c>
      <c r="L42" s="53">
        <f>L7+L27+L38+L40</f>
        <v>17329039</v>
      </c>
      <c r="M42" s="53">
        <f>M7+M27+M38+M40</f>
        <v>17329039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15527214</v>
      </c>
      <c r="K43" s="53">
        <f>K10+K33+K39+K41</f>
        <v>15527214</v>
      </c>
      <c r="L43" s="53">
        <f>L10+L33+L39+L41</f>
        <v>16112212</v>
      </c>
      <c r="M43" s="53">
        <f>M10+M33+M39+M41</f>
        <v>16112212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1130255</v>
      </c>
      <c r="K44" s="53">
        <f>K42-K43</f>
        <v>1130255</v>
      </c>
      <c r="L44" s="53">
        <f>L42-L43</f>
        <v>1216827</v>
      </c>
      <c r="M44" s="53">
        <f>M42-M43</f>
        <v>1216827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1130255</v>
      </c>
      <c r="K45" s="53">
        <f>IF(K42&gt;K43,K42-K43,0)</f>
        <v>1130255</v>
      </c>
      <c r="L45" s="53">
        <f>IF(L42&gt;L43,L42-L43,0)</f>
        <v>1216827</v>
      </c>
      <c r="M45" s="53">
        <f>IF(M42&gt;M43,M42-M43,0)</f>
        <v>1216827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1130255</v>
      </c>
      <c r="K48" s="53">
        <f>K44-K47</f>
        <v>1130255</v>
      </c>
      <c r="L48" s="53">
        <f>L44-L47</f>
        <v>1216827</v>
      </c>
      <c r="M48" s="53">
        <f>M44-M47</f>
        <v>1216827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1130255</v>
      </c>
      <c r="K49" s="53">
        <f>IF(K48&gt;0,K48,0)</f>
        <v>1130255</v>
      </c>
      <c r="L49" s="53">
        <f>IF(L48&gt;0,L48,0)</f>
        <v>1216827</v>
      </c>
      <c r="M49" s="53">
        <f>IF(M48&gt;0,M48,0)</f>
        <v>1216827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25">
      <selection activeCell="K49" sqref="K4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1130255</v>
      </c>
      <c r="K7" s="7">
        <v>1216827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1559878</v>
      </c>
      <c r="K8" s="7">
        <v>1596302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2690133</v>
      </c>
      <c r="K13" s="53">
        <f>SUM(K7:K12)</f>
        <v>2813129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6195</v>
      </c>
      <c r="K16" s="7">
        <v>253389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2300132</v>
      </c>
      <c r="K17" s="7">
        <v>1753360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v>2306327</v>
      </c>
      <c r="K18" s="53">
        <f>SUM(K14:K17)</f>
        <v>2006749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383806</v>
      </c>
      <c r="K19" s="53">
        <f>IF(K13&gt;K18,K13-K18,0)</f>
        <v>806380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1523154</v>
      </c>
      <c r="K26" s="7">
        <v>1687632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1523154</v>
      </c>
      <c r="K27" s="53">
        <f>SUM(K22:K26)</f>
        <v>1687632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1523154</v>
      </c>
      <c r="K32" s="53">
        <f>IF(K27&gt;K31,K27-K31,0)</f>
        <v>1687632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2000000</v>
      </c>
      <c r="K36" s="7">
        <v>2119330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2000000</v>
      </c>
      <c r="K38" s="53">
        <f>SUM(K35:K37)</f>
        <v>2119330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3924891</v>
      </c>
      <c r="K43" s="7">
        <v>3596851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3924891</v>
      </c>
      <c r="K44" s="53">
        <f>SUM(K39:K43)</f>
        <v>3596851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1924891</v>
      </c>
      <c r="K46" s="53">
        <f>IF(K44&gt;K38,K44-K38,0)</f>
        <v>1477521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1016491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17931</v>
      </c>
      <c r="K48" s="53"/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39020</v>
      </c>
      <c r="K49" s="7">
        <v>21089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v>21089</v>
      </c>
      <c r="K52" s="61">
        <v>1037580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 horizontalCentered="1"/>
  <pageMargins left="0.5511811023622047" right="0.5511811023622047" top="0.984251968503937" bottom="0.7874015748031497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O15" sqref="O1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 horizontalCentered="1"/>
  <pageMargins left="0.5511811023622047" right="0.7480314960629921" top="0.98425196850393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8" sqref="K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282</v>
      </c>
      <c r="D2" s="268"/>
      <c r="E2" s="77" t="s">
        <v>323</v>
      </c>
      <c r="F2" s="43" t="s">
        <v>250</v>
      </c>
      <c r="G2" s="269" t="s">
        <v>324</v>
      </c>
      <c r="H2" s="270"/>
      <c r="I2" s="74"/>
      <c r="J2" s="74"/>
      <c r="K2" s="74"/>
      <c r="L2" s="78"/>
    </row>
    <row r="3" spans="1:11" ht="21.7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99754400</v>
      </c>
      <c r="K5" s="45">
        <v>112223700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829039</v>
      </c>
      <c r="K6" s="46">
        <v>829039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19240115</v>
      </c>
      <c r="K7" s="46">
        <v>20862738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30649446</v>
      </c>
      <c r="K8" s="46">
        <v>27378263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1130255</v>
      </c>
      <c r="K9" s="46">
        <v>1216827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151603255</v>
      </c>
      <c r="K14" s="79">
        <f>SUM(K5:K13)</f>
        <v>162510567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v>13685570</v>
      </c>
      <c r="K21" s="80">
        <v>10907312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9" scale="12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2014-04-25T08:57:19Z</cp:lastPrinted>
  <dcterms:created xsi:type="dcterms:W3CDTF">2008-10-17T11:51:54Z</dcterms:created>
  <dcterms:modified xsi:type="dcterms:W3CDTF">2014-04-28T09:43:14Z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