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120" yWindow="-120" windowWidth="25440" windowHeight="15990"/>
  </bookViews>
  <sheets>
    <sheet name="Opći podaci" sheetId="26" r:id="rId1"/>
    <sheet name="Bilanca" sheetId="18" r:id="rId2"/>
    <sheet name="RDG" sheetId="27" r:id="rId3"/>
    <sheet name="NT_I" sheetId="28" r:id="rId4"/>
    <sheet name="NT_D" sheetId="21" r:id="rId5"/>
    <sheet name="PK" sheetId="22" r:id="rId6"/>
    <sheet name="Bilješke" sheetId="24" r:id="rId7"/>
  </sheets>
  <externalReferences>
    <externalReference r:id="rId8"/>
  </externalReferences>
  <definedNames>
    <definedName name="_xlnm.Print_Area" localSheetId="1">Bilanca!$A$1:$I$132</definedName>
    <definedName name="_xlnm.Print_Area" localSheetId="4">NT_D!$A$1:$I$51</definedName>
    <definedName name="_xlnm.Print_Area" localSheetId="5">PK!$A$1:$W$61</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04" i="27" l="1"/>
  <c r="H104" i="27"/>
  <c r="I103" i="27"/>
  <c r="H103" i="27"/>
  <c r="I98" i="27"/>
  <c r="H98" i="27"/>
  <c r="I97" i="27"/>
  <c r="H97" i="27"/>
  <c r="I96" i="27"/>
  <c r="H96" i="27"/>
  <c r="I95" i="27"/>
  <c r="H95" i="27"/>
  <c r="I94" i="27"/>
  <c r="H94" i="27"/>
  <c r="I93" i="27"/>
  <c r="H93" i="27"/>
  <c r="I92" i="27"/>
  <c r="H92" i="27"/>
  <c r="I91" i="27"/>
  <c r="H91" i="27"/>
  <c r="I90" i="27"/>
  <c r="H90" i="27"/>
  <c r="I88" i="27"/>
  <c r="H88" i="27"/>
  <c r="I86" i="27"/>
  <c r="H86" i="27"/>
  <c r="I85" i="27"/>
  <c r="H85" i="27"/>
  <c r="I64" i="27"/>
  <c r="H64" i="27"/>
  <c r="I58" i="27"/>
  <c r="H58" i="27"/>
  <c r="I57" i="27"/>
  <c r="I56" i="27"/>
  <c r="H56" i="27"/>
  <c r="I55" i="27"/>
  <c r="H55" i="27"/>
  <c r="I54" i="27"/>
  <c r="H54" i="27"/>
  <c r="I53" i="27"/>
  <c r="H53" i="27"/>
  <c r="I52" i="27"/>
  <c r="H52" i="27"/>
  <c r="I51" i="27"/>
  <c r="H51" i="27"/>
  <c r="I50" i="27"/>
  <c r="H50" i="27"/>
  <c r="I49" i="27"/>
  <c r="H49" i="27"/>
  <c r="I48" i="27"/>
  <c r="H48" i="27"/>
  <c r="I46" i="27"/>
  <c r="H46" i="27"/>
  <c r="I45" i="27"/>
  <c r="H45" i="27"/>
  <c r="I44" i="27"/>
  <c r="H44" i="27"/>
  <c r="I43" i="27"/>
  <c r="H43" i="27"/>
  <c r="I42" i="27"/>
  <c r="H42" i="27"/>
  <c r="I41" i="27"/>
  <c r="H41" i="27"/>
  <c r="I40" i="27"/>
  <c r="H40" i="27"/>
  <c r="I39" i="27"/>
  <c r="H39" i="27"/>
  <c r="I38" i="27"/>
  <c r="H38" i="27"/>
  <c r="I37" i="27"/>
  <c r="H37" i="27"/>
  <c r="I35" i="27"/>
  <c r="H35" i="27"/>
  <c r="I34" i="27"/>
  <c r="H34" i="27"/>
  <c r="I33" i="27"/>
  <c r="H33" i="27"/>
  <c r="I32" i="27"/>
  <c r="H32" i="27"/>
  <c r="I31" i="27"/>
  <c r="H31" i="27"/>
  <c r="I30" i="27"/>
  <c r="H30" i="27"/>
  <c r="I29" i="27"/>
  <c r="H29" i="27"/>
  <c r="I27" i="27"/>
  <c r="H27" i="27"/>
  <c r="I26" i="27"/>
  <c r="H26" i="27"/>
  <c r="I24" i="27"/>
  <c r="H24" i="27"/>
  <c r="I23" i="27"/>
  <c r="H23" i="27"/>
  <c r="I22" i="27"/>
  <c r="H22" i="27"/>
  <c r="I21" i="27"/>
  <c r="H21" i="27"/>
  <c r="I20" i="27"/>
  <c r="H20" i="27"/>
  <c r="I18" i="27"/>
  <c r="H18" i="27"/>
  <c r="I17" i="27"/>
  <c r="H17" i="27"/>
  <c r="I16" i="27"/>
  <c r="H16" i="27"/>
  <c r="I14" i="27"/>
  <c r="H14" i="27"/>
  <c r="I12" i="27"/>
  <c r="H12" i="27"/>
  <c r="I11" i="27"/>
  <c r="H11" i="27"/>
  <c r="I10" i="27"/>
  <c r="H10" i="27"/>
  <c r="I9" i="27"/>
  <c r="H9" i="27"/>
  <c r="I8" i="27"/>
  <c r="H8" i="27"/>
  <c r="I8" i="18"/>
  <c r="H8" i="18"/>
  <c r="A2" i="27" l="1"/>
  <c r="A2" i="18"/>
  <c r="I58" i="28" l="1"/>
  <c r="H58" i="28"/>
  <c r="I56" i="28"/>
  <c r="H56" i="28"/>
  <c r="I53" i="28"/>
  <c r="H53" i="28"/>
  <c r="I52" i="28"/>
  <c r="H52" i="28"/>
  <c r="I51" i="28"/>
  <c r="H51" i="28"/>
  <c r="I50" i="28"/>
  <c r="H50" i="28"/>
  <c r="I49" i="28"/>
  <c r="H49" i="28"/>
  <c r="I47" i="28"/>
  <c r="H47" i="28"/>
  <c r="I46" i="28"/>
  <c r="H46" i="28"/>
  <c r="I45" i="28"/>
  <c r="H45" i="28"/>
  <c r="I44" i="28"/>
  <c r="H44" i="28"/>
  <c r="I40" i="28"/>
  <c r="H40" i="28"/>
  <c r="I39" i="28"/>
  <c r="H39" i="28"/>
  <c r="I38" i="28"/>
  <c r="H38" i="28"/>
  <c r="I37" i="28"/>
  <c r="H37" i="28"/>
  <c r="I36" i="28"/>
  <c r="H36" i="28"/>
  <c r="I34" i="28"/>
  <c r="H34" i="28"/>
  <c r="I33" i="28"/>
  <c r="H33" i="28"/>
  <c r="I32" i="28"/>
  <c r="H32" i="28"/>
  <c r="I31" i="28"/>
  <c r="H31" i="28"/>
  <c r="I30" i="28"/>
  <c r="H30" i="28"/>
  <c r="I29" i="28"/>
  <c r="H29" i="28"/>
  <c r="I26" i="28"/>
  <c r="H26" i="28"/>
  <c r="I25" i="28"/>
  <c r="H25" i="28"/>
  <c r="I23" i="28"/>
  <c r="H23" i="28"/>
  <c r="I22" i="28"/>
  <c r="H22" i="28"/>
  <c r="I21" i="28"/>
  <c r="H21" i="28"/>
  <c r="I20" i="28"/>
  <c r="H20" i="28"/>
  <c r="I17" i="28"/>
  <c r="H17" i="28"/>
  <c r="I16" i="28"/>
  <c r="H16" i="28"/>
  <c r="I15" i="28"/>
  <c r="H15" i="28"/>
  <c r="I14" i="28"/>
  <c r="H14" i="28"/>
  <c r="I13" i="28"/>
  <c r="H13" i="28"/>
  <c r="I12" i="28"/>
  <c r="H12" i="28"/>
  <c r="I11" i="28"/>
  <c r="H11" i="28"/>
  <c r="I10" i="28"/>
  <c r="H10" i="28"/>
  <c r="I8" i="28"/>
  <c r="H8" i="28"/>
  <c r="M47" i="22"/>
  <c r="L47" i="22"/>
  <c r="K47" i="22"/>
  <c r="J47" i="22"/>
  <c r="I47" i="22"/>
  <c r="H47" i="22"/>
  <c r="M56" i="22"/>
  <c r="L56" i="22"/>
  <c r="K56" i="22"/>
  <c r="J56" i="22"/>
  <c r="I56" i="22"/>
  <c r="H56" i="22"/>
  <c r="M55" i="22"/>
  <c r="L55" i="22"/>
  <c r="K55" i="22"/>
  <c r="J55" i="22"/>
  <c r="I55" i="22"/>
  <c r="H55" i="22"/>
  <c r="M54" i="22"/>
  <c r="L54" i="22"/>
  <c r="K54" i="22"/>
  <c r="J54" i="22"/>
  <c r="I54" i="22"/>
  <c r="H54" i="22"/>
  <c r="M53" i="22"/>
  <c r="L53" i="22"/>
  <c r="K53" i="22"/>
  <c r="J53" i="22"/>
  <c r="I53" i="22"/>
  <c r="H53" i="22"/>
  <c r="M52" i="22"/>
  <c r="L52" i="22"/>
  <c r="K52" i="22"/>
  <c r="J52" i="22"/>
  <c r="I52" i="22"/>
  <c r="H52" i="22"/>
  <c r="M51" i="22"/>
  <c r="L51" i="22"/>
  <c r="K51" i="22"/>
  <c r="J51" i="22"/>
  <c r="I51" i="22"/>
  <c r="H51" i="22"/>
  <c r="M50" i="22"/>
  <c r="L50" i="22"/>
  <c r="K50" i="22"/>
  <c r="J50" i="22"/>
  <c r="I50" i="22"/>
  <c r="H50" i="22"/>
  <c r="M49" i="22"/>
  <c r="L49" i="22"/>
  <c r="K49" i="22"/>
  <c r="J49" i="22"/>
  <c r="I49" i="22"/>
  <c r="H49" i="22"/>
  <c r="Q56" i="22"/>
  <c r="P56" i="22"/>
  <c r="O56" i="22"/>
  <c r="N56" i="22"/>
  <c r="Q55" i="22"/>
  <c r="P55" i="22"/>
  <c r="O55" i="22"/>
  <c r="N55" i="22"/>
  <c r="Q54" i="22"/>
  <c r="P54" i="22"/>
  <c r="O54" i="22"/>
  <c r="N54" i="22"/>
  <c r="Q53" i="22"/>
  <c r="P53" i="22"/>
  <c r="O53" i="22"/>
  <c r="N53" i="22"/>
  <c r="Q52" i="22"/>
  <c r="P52" i="22"/>
  <c r="O52" i="22"/>
  <c r="N52" i="22"/>
  <c r="Q51" i="22"/>
  <c r="P51" i="22"/>
  <c r="O51" i="22"/>
  <c r="N51" i="22"/>
  <c r="Q50" i="22"/>
  <c r="P50" i="22"/>
  <c r="O50" i="22"/>
  <c r="N50" i="22"/>
  <c r="Q49" i="22"/>
  <c r="P49" i="22"/>
  <c r="O49" i="22"/>
  <c r="N49" i="22"/>
  <c r="Q48" i="22"/>
  <c r="P48" i="22"/>
  <c r="O48" i="22"/>
  <c r="N48" i="22"/>
  <c r="Q47" i="22"/>
  <c r="P47" i="22"/>
  <c r="O47" i="22"/>
  <c r="N47" i="22"/>
  <c r="Q46" i="22"/>
  <c r="P46" i="22"/>
  <c r="O46" i="22"/>
  <c r="N46" i="22"/>
  <c r="Q45" i="22"/>
  <c r="P45" i="22"/>
  <c r="O45" i="22"/>
  <c r="N45" i="22"/>
  <c r="R56" i="22"/>
  <c r="R55" i="22"/>
  <c r="R54" i="22"/>
  <c r="R53" i="22"/>
  <c r="R52" i="22"/>
  <c r="R51" i="22"/>
  <c r="R50" i="22"/>
  <c r="R49" i="22"/>
  <c r="R48" i="22"/>
  <c r="R47" i="22"/>
  <c r="R46" i="22"/>
  <c r="R45" i="22"/>
  <c r="R44" i="22"/>
  <c r="T56" i="22"/>
  <c r="S56" i="22"/>
  <c r="T55" i="22"/>
  <c r="S55" i="22"/>
  <c r="T54" i="22"/>
  <c r="S54" i="22"/>
  <c r="T53" i="22"/>
  <c r="S53" i="22"/>
  <c r="T52" i="22"/>
  <c r="S52" i="22"/>
  <c r="T51" i="22"/>
  <c r="S51" i="22"/>
  <c r="T50" i="22"/>
  <c r="S50" i="22"/>
  <c r="T49" i="22"/>
  <c r="S49" i="22"/>
  <c r="T48" i="22"/>
  <c r="S48" i="22"/>
  <c r="T47" i="22"/>
  <c r="S47" i="22"/>
  <c r="T46" i="22"/>
  <c r="S46" i="22"/>
  <c r="T45" i="22"/>
  <c r="S45" i="22"/>
  <c r="T44" i="22"/>
  <c r="S44" i="22"/>
  <c r="T43" i="22"/>
  <c r="S43" i="22"/>
  <c r="T42" i="22"/>
  <c r="S42" i="22"/>
  <c r="T41" i="22"/>
  <c r="S41" i="22"/>
  <c r="Q43" i="22"/>
  <c r="P42" i="22"/>
  <c r="N40" i="22"/>
  <c r="V56" i="22"/>
  <c r="V55" i="22"/>
  <c r="V53" i="22"/>
  <c r="V52" i="22"/>
  <c r="V51" i="22"/>
  <c r="V50" i="22"/>
  <c r="V49" i="22"/>
  <c r="V48" i="22"/>
  <c r="V47" i="22"/>
  <c r="V46" i="22"/>
  <c r="V45" i="22"/>
  <c r="V44" i="22"/>
  <c r="V43" i="22"/>
  <c r="V42" i="22"/>
  <c r="V41" i="22"/>
  <c r="V40" i="22"/>
  <c r="V37" i="22"/>
  <c r="V36" i="22"/>
  <c r="V35" i="22"/>
  <c r="T37" i="22"/>
  <c r="S37" i="22"/>
  <c r="R37" i="22"/>
  <c r="Q37" i="22"/>
  <c r="P37" i="22"/>
  <c r="O37" i="22"/>
  <c r="N37" i="22"/>
  <c r="M37" i="22"/>
  <c r="L37" i="22"/>
  <c r="K37" i="22"/>
  <c r="J37" i="22"/>
  <c r="I37" i="22"/>
  <c r="H37" i="22"/>
  <c r="T36" i="22"/>
  <c r="S36" i="22"/>
  <c r="R36" i="22"/>
  <c r="Q36" i="22"/>
  <c r="P36" i="22"/>
  <c r="O36" i="22"/>
  <c r="N36" i="22"/>
  <c r="M36" i="22"/>
  <c r="L36" i="22"/>
  <c r="K36" i="22"/>
  <c r="J36" i="22"/>
  <c r="I36" i="22"/>
  <c r="H36" i="22"/>
  <c r="T35" i="22"/>
  <c r="S35" i="22"/>
  <c r="R35" i="22"/>
  <c r="Q35" i="22"/>
  <c r="P35" i="22"/>
  <c r="O35" i="22"/>
  <c r="N35" i="22"/>
  <c r="M35" i="22"/>
  <c r="L35" i="22"/>
  <c r="K35" i="22"/>
  <c r="J35" i="22"/>
  <c r="I35" i="22"/>
  <c r="H35" i="22"/>
  <c r="M28" i="22"/>
  <c r="L28" i="22"/>
  <c r="K28" i="22"/>
  <c r="J28" i="22"/>
  <c r="I28" i="22"/>
  <c r="H28" i="22"/>
  <c r="M27" i="22"/>
  <c r="L27" i="22"/>
  <c r="K27" i="22"/>
  <c r="J27" i="22"/>
  <c r="I27" i="22"/>
  <c r="H27" i="22"/>
  <c r="M26" i="22"/>
  <c r="L26" i="22"/>
  <c r="K26" i="22"/>
  <c r="J26" i="22"/>
  <c r="I26" i="22"/>
  <c r="H26" i="22"/>
  <c r="M25" i="22"/>
  <c r="L25" i="22"/>
  <c r="K25" i="22"/>
  <c r="J25" i="22"/>
  <c r="I25" i="22"/>
  <c r="H25" i="22"/>
  <c r="M24" i="22"/>
  <c r="L24" i="22"/>
  <c r="K24" i="22"/>
  <c r="J24" i="22"/>
  <c r="I24" i="22"/>
  <c r="H24" i="22"/>
  <c r="M23" i="22"/>
  <c r="L23" i="22"/>
  <c r="K23" i="22"/>
  <c r="J23" i="22"/>
  <c r="I23" i="22"/>
  <c r="H23" i="22"/>
  <c r="M22" i="22"/>
  <c r="L22" i="22"/>
  <c r="K22" i="22"/>
  <c r="J22" i="22"/>
  <c r="I22" i="22"/>
  <c r="H22" i="22"/>
  <c r="M21" i="22"/>
  <c r="L21" i="22"/>
  <c r="K21" i="22"/>
  <c r="J21" i="22"/>
  <c r="I21" i="22"/>
  <c r="H21" i="22"/>
  <c r="M19" i="22"/>
  <c r="L19" i="22"/>
  <c r="K19" i="22"/>
  <c r="J19" i="22"/>
  <c r="I19" i="22"/>
  <c r="H19" i="22"/>
  <c r="R28" i="22"/>
  <c r="Q28" i="22"/>
  <c r="P28" i="22"/>
  <c r="O28" i="22"/>
  <c r="N28" i="22"/>
  <c r="R27" i="22"/>
  <c r="Q27" i="22"/>
  <c r="P27" i="22"/>
  <c r="O27" i="22"/>
  <c r="N27" i="22"/>
  <c r="R26" i="22"/>
  <c r="Q26" i="22"/>
  <c r="P26" i="22"/>
  <c r="O26" i="22"/>
  <c r="N26" i="22"/>
  <c r="R25" i="22"/>
  <c r="Q25" i="22"/>
  <c r="P25" i="22"/>
  <c r="O25" i="22"/>
  <c r="N25" i="22"/>
  <c r="R24" i="22"/>
  <c r="Q24" i="22"/>
  <c r="P24" i="22"/>
  <c r="O24" i="22"/>
  <c r="N24" i="22"/>
  <c r="R23" i="22"/>
  <c r="Q23" i="22"/>
  <c r="P23" i="22"/>
  <c r="O23" i="22"/>
  <c r="N23" i="22"/>
  <c r="R22" i="22"/>
  <c r="Q22" i="22"/>
  <c r="P22" i="22"/>
  <c r="O22" i="22"/>
  <c r="N22" i="22"/>
  <c r="R21" i="22"/>
  <c r="Q21" i="22"/>
  <c r="P21" i="22"/>
  <c r="O21" i="22"/>
  <c r="N21" i="22"/>
  <c r="R20" i="22"/>
  <c r="Q20" i="22"/>
  <c r="P20" i="22"/>
  <c r="O20" i="22"/>
  <c r="N20" i="22"/>
  <c r="R19" i="22"/>
  <c r="Q19" i="22"/>
  <c r="P19" i="22"/>
  <c r="O19" i="22"/>
  <c r="N19" i="22"/>
  <c r="R18" i="22"/>
  <c r="Q18" i="22"/>
  <c r="P18" i="22"/>
  <c r="O18" i="22"/>
  <c r="N18" i="22"/>
  <c r="R17" i="22"/>
  <c r="Q17" i="22"/>
  <c r="P17" i="22"/>
  <c r="O17" i="22"/>
  <c r="N17" i="22"/>
  <c r="R16" i="22"/>
  <c r="T28" i="22"/>
  <c r="S28" i="22"/>
  <c r="T27" i="22"/>
  <c r="S27" i="22"/>
  <c r="T26" i="22"/>
  <c r="S26" i="22"/>
  <c r="T25" i="22"/>
  <c r="S25" i="22"/>
  <c r="T24" i="22"/>
  <c r="S24" i="22"/>
  <c r="T23" i="22"/>
  <c r="S23" i="22"/>
  <c r="T22" i="22"/>
  <c r="S22" i="22"/>
  <c r="T21" i="22"/>
  <c r="S21" i="22"/>
  <c r="T20" i="22"/>
  <c r="S20" i="22"/>
  <c r="T19" i="22"/>
  <c r="S19" i="22"/>
  <c r="T18" i="22"/>
  <c r="S18" i="22"/>
  <c r="T17" i="22"/>
  <c r="S17" i="22"/>
  <c r="T16" i="22"/>
  <c r="S16" i="22"/>
  <c r="T15" i="22"/>
  <c r="S15" i="22"/>
  <c r="T14" i="22"/>
  <c r="S14" i="22"/>
  <c r="T13" i="22"/>
  <c r="S13" i="22"/>
  <c r="Q15" i="22"/>
  <c r="P14" i="22"/>
  <c r="O13" i="22"/>
  <c r="N12" i="22"/>
  <c r="V28" i="22"/>
  <c r="V27" i="22"/>
  <c r="V26" i="22"/>
  <c r="V25" i="22"/>
  <c r="V24" i="22"/>
  <c r="V23" i="22"/>
  <c r="V22" i="22"/>
  <c r="V21" i="22"/>
  <c r="V20" i="22"/>
  <c r="V19" i="22"/>
  <c r="V18" i="22"/>
  <c r="V17" i="22"/>
  <c r="V16" i="22"/>
  <c r="V15" i="22"/>
  <c r="V14" i="22"/>
  <c r="V13" i="22"/>
  <c r="V12" i="22"/>
  <c r="V11" i="22"/>
  <c r="V9" i="22"/>
  <c r="V8" i="22"/>
  <c r="V7" i="22"/>
  <c r="T9" i="22"/>
  <c r="S9" i="22"/>
  <c r="R9" i="22"/>
  <c r="Q9" i="22"/>
  <c r="P9" i="22"/>
  <c r="O9" i="22"/>
  <c r="N9" i="22"/>
  <c r="M9" i="22"/>
  <c r="L9" i="22"/>
  <c r="K9" i="22"/>
  <c r="J9" i="22"/>
  <c r="I9" i="22"/>
  <c r="H9" i="22"/>
  <c r="T8" i="22"/>
  <c r="S8" i="22"/>
  <c r="R8" i="22"/>
  <c r="Q8" i="22"/>
  <c r="P8" i="22"/>
  <c r="O8" i="22"/>
  <c r="N8" i="22"/>
  <c r="M8" i="22"/>
  <c r="L8" i="22"/>
  <c r="K8" i="22"/>
  <c r="J8" i="22"/>
  <c r="I8" i="22"/>
  <c r="H8" i="22"/>
  <c r="T7" i="22"/>
  <c r="S7" i="22"/>
  <c r="R7" i="22"/>
  <c r="Q7" i="22"/>
  <c r="P7" i="22"/>
  <c r="O7" i="22"/>
  <c r="N7" i="22"/>
  <c r="M7" i="22"/>
  <c r="L7" i="22"/>
  <c r="K7" i="22"/>
  <c r="J7" i="22"/>
  <c r="I7" i="22"/>
  <c r="H7" i="22"/>
  <c r="G2" i="22"/>
  <c r="E2" i="22"/>
  <c r="A2" i="28"/>
  <c r="I54" i="28" l="1"/>
  <c r="I48" i="28"/>
  <c r="I41" i="28"/>
  <c r="H54" i="28"/>
  <c r="H48" i="28"/>
  <c r="H41" i="28"/>
  <c r="H35" i="28"/>
  <c r="H19" i="28"/>
  <c r="H9" i="28"/>
  <c r="H18" i="28" s="1"/>
  <c r="H55" i="28" l="1"/>
  <c r="H42" i="28"/>
  <c r="H24" i="28"/>
  <c r="H27" i="28" s="1"/>
  <c r="I55" i="28"/>
  <c r="I35" i="28"/>
  <c r="I42" i="28" s="1"/>
  <c r="I19" i="28"/>
  <c r="I9" i="28"/>
  <c r="I89" i="27"/>
  <c r="I99" i="27" s="1"/>
  <c r="I100" i="27" s="1"/>
  <c r="I102" i="27"/>
  <c r="H102" i="27"/>
  <c r="H89" i="27"/>
  <c r="H99" i="27" s="1"/>
  <c r="H100" i="27" s="1"/>
  <c r="I84" i="27"/>
  <c r="H84" i="27"/>
  <c r="I69" i="27"/>
  <c r="H69" i="27"/>
  <c r="I47" i="27"/>
  <c r="H47" i="27"/>
  <c r="I36" i="27"/>
  <c r="H36" i="27"/>
  <c r="I28" i="27"/>
  <c r="H28" i="27"/>
  <c r="I25" i="27"/>
  <c r="H25" i="27"/>
  <c r="I19" i="27"/>
  <c r="H19" i="27"/>
  <c r="I15" i="27"/>
  <c r="H15" i="27"/>
  <c r="I7" i="27"/>
  <c r="H7" i="27"/>
  <c r="H57" i="28" l="1"/>
  <c r="H59" i="28" s="1"/>
  <c r="H13" i="27"/>
  <c r="H60" i="27" s="1"/>
  <c r="I13" i="27"/>
  <c r="I60" i="27" s="1"/>
  <c r="H59" i="27"/>
  <c r="I59" i="27"/>
  <c r="I62" i="27" l="1"/>
  <c r="H61" i="27"/>
  <c r="H67" i="27" s="1"/>
  <c r="H63" i="27"/>
  <c r="H62" i="27"/>
  <c r="I61" i="27"/>
  <c r="I66" i="27" s="1"/>
  <c r="I63" i="27"/>
  <c r="I18" i="28" s="1"/>
  <c r="I24" i="28" s="1"/>
  <c r="I27" i="28" s="1"/>
  <c r="I57" i="28" s="1"/>
  <c r="I59" i="28" s="1"/>
  <c r="I67" i="27" l="1"/>
  <c r="H65" i="27"/>
  <c r="H66" i="27"/>
  <c r="I65" i="27"/>
  <c r="U49" i="22"/>
  <c r="U56" i="22"/>
  <c r="W56" i="22" s="1"/>
  <c r="U55" i="22"/>
  <c r="W55" i="22" s="1"/>
  <c r="U54" i="22"/>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0" i="22"/>
  <c r="W40" i="22" s="1"/>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J60" i="22" s="1"/>
  <c r="K59" i="22"/>
  <c r="K60" i="22" s="1"/>
  <c r="L59" i="22"/>
  <c r="L60" i="22" s="1"/>
  <c r="M59" i="22"/>
  <c r="M60" i="22" s="1"/>
  <c r="N59" i="22"/>
  <c r="N60" i="22" s="1"/>
  <c r="P59" i="22"/>
  <c r="P60" i="22" s="1"/>
  <c r="Q59" i="22"/>
  <c r="Q60" i="22" s="1"/>
  <c r="R59" i="22"/>
  <c r="R60" i="22" s="1"/>
  <c r="S59" i="22"/>
  <c r="S60" i="22" s="1"/>
  <c r="T59" i="22"/>
  <c r="V59" i="22"/>
  <c r="I61" i="22"/>
  <c r="J61" i="22"/>
  <c r="K61" i="22"/>
  <c r="L61" i="22"/>
  <c r="M61" i="22"/>
  <c r="N61" i="22"/>
  <c r="O61" i="22"/>
  <c r="P61" i="22"/>
  <c r="Q61" i="22"/>
  <c r="R61" i="22"/>
  <c r="S61" i="22"/>
  <c r="T61" i="22"/>
  <c r="H61" i="22"/>
  <c r="H59" i="22"/>
  <c r="H60" i="22" s="1"/>
  <c r="I38" i="22"/>
  <c r="I57" i="22" s="1"/>
  <c r="J38" i="22"/>
  <c r="J57" i="22" s="1"/>
  <c r="K38" i="22"/>
  <c r="K57" i="22" s="1"/>
  <c r="L38" i="22"/>
  <c r="L57" i="22" s="1"/>
  <c r="M38" i="22"/>
  <c r="M57" i="22" s="1"/>
  <c r="N38" i="22"/>
  <c r="N57" i="22" s="1"/>
  <c r="O38" i="22"/>
  <c r="P38" i="22"/>
  <c r="P57" i="22" s="1"/>
  <c r="Q38" i="22"/>
  <c r="Q57" i="22" s="1"/>
  <c r="R38" i="22"/>
  <c r="R57" i="22" s="1"/>
  <c r="S38" i="22"/>
  <c r="S57" i="22" s="1"/>
  <c r="T38" i="22"/>
  <c r="V38" i="22"/>
  <c r="H38" i="22"/>
  <c r="H57" i="22" s="1"/>
  <c r="U61" i="22" l="1"/>
  <c r="U38" i="22"/>
  <c r="W33" i="22"/>
  <c r="U33" i="22"/>
  <c r="W31" i="22"/>
  <c r="W32" i="22" s="1"/>
  <c r="U31" i="22"/>
  <c r="U32"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I47" i="21" l="1"/>
  <c r="H47" i="21"/>
  <c r="I33" i="21"/>
  <c r="I27" i="21"/>
  <c r="H33" i="21"/>
  <c r="H27" i="21"/>
  <c r="I16" i="21"/>
  <c r="I19" i="21" s="1"/>
  <c r="H16" i="21"/>
  <c r="H19" i="21" s="1"/>
  <c r="I34" i="21" l="1"/>
  <c r="I49" i="21" s="1"/>
  <c r="I51" i="21" s="1"/>
  <c r="H34" i="21"/>
  <c r="H49" i="21" s="1"/>
  <c r="H51" i="21" s="1"/>
  <c r="I95" i="18" l="1"/>
  <c r="H95" i="18" l="1"/>
  <c r="H127" i="18" l="1"/>
  <c r="H123" i="18"/>
  <c r="H119" i="18"/>
  <c r="H114" i="18"/>
  <c r="H110" i="18"/>
  <c r="H106" i="18"/>
  <c r="H101" i="18"/>
  <c r="H97" i="18"/>
  <c r="H80" i="18"/>
  <c r="H73" i="18"/>
  <c r="H68" i="18"/>
  <c r="H64" i="18"/>
  <c r="H59" i="18"/>
  <c r="H130" i="18"/>
  <c r="H129" i="18"/>
  <c r="H128" i="18"/>
  <c r="H126" i="18"/>
  <c r="H125" i="18"/>
  <c r="H124" i="18"/>
  <c r="H122" i="18"/>
  <c r="H121" i="18"/>
  <c r="H120" i="18"/>
  <c r="H118" i="18"/>
  <c r="H117" i="18"/>
  <c r="H116" i="18"/>
  <c r="H113" i="18"/>
  <c r="H112" i="18"/>
  <c r="H111" i="18"/>
  <c r="H109" i="18"/>
  <c r="H108" i="18"/>
  <c r="H107" i="18"/>
  <c r="H105" i="18"/>
  <c r="H104" i="18"/>
  <c r="H102" i="18"/>
  <c r="H100" i="18"/>
  <c r="H99" i="18"/>
  <c r="H98" i="18"/>
  <c r="H94" i="18"/>
  <c r="H93" i="18"/>
  <c r="H84" i="18"/>
  <c r="H91" i="18"/>
  <c r="H90" i="18"/>
  <c r="H88" i="18"/>
  <c r="H87" i="18"/>
  <c r="H86" i="18"/>
  <c r="H83" i="18"/>
  <c r="H82" i="18"/>
  <c r="H81" i="18"/>
  <c r="H79" i="18"/>
  <c r="H77" i="18"/>
  <c r="H76" i="18"/>
  <c r="H71" i="18"/>
  <c r="H70" i="18"/>
  <c r="H69" i="18"/>
  <c r="H67" i="18"/>
  <c r="H66" i="18"/>
  <c r="H65" i="18"/>
  <c r="H63" i="18"/>
  <c r="H62" i="18"/>
  <c r="H61" i="18"/>
  <c r="H58" i="18"/>
  <c r="H57" i="18"/>
  <c r="H56" i="18"/>
  <c r="H55" i="18"/>
  <c r="H54" i="18"/>
  <c r="H52" i="18"/>
  <c r="H51" i="18"/>
  <c r="H50" i="18"/>
  <c r="H49" i="18"/>
  <c r="H48" i="18"/>
  <c r="H47" i="18"/>
  <c r="H46" i="18"/>
  <c r="H43" i="18"/>
  <c r="H42" i="18"/>
  <c r="H41" i="18"/>
  <c r="H40" i="18"/>
  <c r="H39" i="18"/>
  <c r="H37" i="18"/>
  <c r="H36" i="18"/>
  <c r="H35" i="18"/>
  <c r="H34" i="18"/>
  <c r="H33" i="18"/>
  <c r="H32" i="18"/>
  <c r="H31" i="18"/>
  <c r="H30" i="18"/>
  <c r="H29" i="18"/>
  <c r="H28" i="18"/>
  <c r="H26" i="18"/>
  <c r="H25" i="18"/>
  <c r="H24" i="18"/>
  <c r="H23" i="18"/>
  <c r="H22" i="18"/>
  <c r="H21" i="18"/>
  <c r="H20" i="18"/>
  <c r="H19" i="18"/>
  <c r="H18" i="18"/>
  <c r="H16" i="18"/>
  <c r="H15" i="18"/>
  <c r="H14" i="18"/>
  <c r="H13" i="18"/>
  <c r="H12" i="18"/>
  <c r="H11" i="18"/>
  <c r="H89" i="18" l="1"/>
  <c r="H45" i="18"/>
  <c r="H17" i="18"/>
  <c r="H27" i="18"/>
  <c r="H92" i="18"/>
  <c r="H96" i="18"/>
  <c r="H132" i="18"/>
  <c r="H60" i="18"/>
  <c r="H10" i="18"/>
  <c r="H38" i="18"/>
  <c r="H53" i="18"/>
  <c r="H78" i="18"/>
  <c r="H85" i="18"/>
  <c r="H103" i="18"/>
  <c r="H115" i="18"/>
  <c r="I119" i="18"/>
  <c r="I117" i="18"/>
  <c r="I112" i="18"/>
  <c r="I107" i="18"/>
  <c r="I105" i="18"/>
  <c r="I104" i="18"/>
  <c r="I102" i="18"/>
  <c r="I101" i="18"/>
  <c r="I100" i="18"/>
  <c r="I67" i="18"/>
  <c r="I65" i="18"/>
  <c r="I64" i="18"/>
  <c r="I63" i="18"/>
  <c r="I62" i="18"/>
  <c r="I61" i="18"/>
  <c r="I54" i="18"/>
  <c r="I39" i="18"/>
  <c r="I34" i="18"/>
  <c r="I33" i="18"/>
  <c r="I32" i="18"/>
  <c r="I29" i="18"/>
  <c r="I28" i="18"/>
  <c r="H75" i="18" l="1"/>
  <c r="H131" i="18" s="1"/>
  <c r="H44" i="18"/>
  <c r="I86" i="18"/>
  <c r="H9" i="18"/>
  <c r="I87" i="18"/>
  <c r="I88" i="18"/>
  <c r="H72" i="18" l="1"/>
  <c r="I85" i="18"/>
  <c r="I90" i="18" l="1"/>
  <c r="I73" i="18" l="1"/>
  <c r="I132" i="18" l="1"/>
  <c r="I13" i="18" l="1"/>
  <c r="I14" i="18"/>
  <c r="I15" i="18"/>
  <c r="I16" i="18"/>
  <c r="I21" i="18"/>
  <c r="I22" i="18"/>
  <c r="I23" i="18"/>
  <c r="I24" i="18"/>
  <c r="I25" i="18"/>
  <c r="I26" i="18"/>
  <c r="I30" i="18"/>
  <c r="I35" i="18"/>
  <c r="I37" i="18"/>
  <c r="I36" i="18"/>
  <c r="I42" i="18"/>
  <c r="I43" i="18"/>
  <c r="I47" i="18"/>
  <c r="I48" i="18"/>
  <c r="I49" i="18"/>
  <c r="I50" i="18"/>
  <c r="I51" i="18"/>
  <c r="I52" i="18"/>
  <c r="I40" i="18"/>
  <c r="I57" i="18"/>
  <c r="I59" i="18"/>
  <c r="I66" i="18"/>
  <c r="I31" i="18"/>
  <c r="I68" i="18"/>
  <c r="I69" i="18"/>
  <c r="I98" i="18"/>
  <c r="I99" i="18"/>
  <c r="I108" i="18"/>
  <c r="I109" i="18"/>
  <c r="I110" i="18"/>
  <c r="I111" i="18"/>
  <c r="I113" i="18"/>
  <c r="I124" i="18"/>
  <c r="I118" i="18"/>
  <c r="I127" i="18"/>
  <c r="I128" i="18"/>
  <c r="I60" i="18" l="1"/>
  <c r="I27" i="18"/>
  <c r="I114" i="18"/>
  <c r="I125" i="18"/>
  <c r="I56" i="18"/>
  <c r="I58" i="18"/>
  <c r="I121" i="18"/>
  <c r="I71" i="18"/>
  <c r="I12" i="18"/>
  <c r="I120" i="18"/>
  <c r="I130" i="18"/>
  <c r="I129" i="18"/>
  <c r="I122" i="18"/>
  <c r="I20" i="18"/>
  <c r="I80" i="18" l="1"/>
  <c r="I82" i="18"/>
  <c r="I81" i="18"/>
  <c r="I77" i="18"/>
  <c r="I84" i="18"/>
  <c r="I41" i="18"/>
  <c r="I38" i="18" s="1"/>
  <c r="I19" i="18"/>
  <c r="I126" i="18"/>
  <c r="I123" i="18"/>
  <c r="I70" i="18"/>
  <c r="O41" i="22" l="1"/>
  <c r="I83" i="18"/>
  <c r="U41" i="22" l="1"/>
  <c r="O59" i="22"/>
  <c r="O60" i="22" s="1"/>
  <c r="O57" i="22"/>
  <c r="I76" i="18" l="1"/>
  <c r="I94" i="18"/>
  <c r="W41" i="22"/>
  <c r="W59" i="22" s="1"/>
  <c r="U59" i="22"/>
  <c r="I18" i="18"/>
  <c r="I17" i="18" s="1"/>
  <c r="I116" i="18"/>
  <c r="I115" i="18" s="1"/>
  <c r="I97" i="18"/>
  <c r="I96" i="18" s="1"/>
  <c r="I106" i="18"/>
  <c r="I103" i="18" s="1"/>
  <c r="I55" i="18"/>
  <c r="I53" i="18" s="1"/>
  <c r="I11" i="18"/>
  <c r="I10" i="18" s="1"/>
  <c r="I46" i="18"/>
  <c r="I45" i="18" s="1"/>
  <c r="I44" i="18" s="1"/>
  <c r="I79" i="18" l="1"/>
  <c r="I78" i="18" s="1"/>
  <c r="I9" i="18"/>
  <c r="I72" i="18" s="1"/>
  <c r="I93" i="18"/>
  <c r="I92" i="18" s="1"/>
  <c r="V39" i="22" l="1"/>
  <c r="T39" i="22"/>
  <c r="V60" i="22" l="1"/>
  <c r="U39" i="22"/>
  <c r="T57" i="22"/>
  <c r="T60" i="22"/>
  <c r="W39" i="22" l="1"/>
  <c r="U57" i="22"/>
  <c r="U60" i="22"/>
  <c r="V54" i="22"/>
  <c r="V61" i="22" l="1"/>
  <c r="W54" i="22"/>
  <c r="W61" i="22" s="1"/>
  <c r="V57" i="22"/>
  <c r="W60" i="22"/>
  <c r="W57" i="22" l="1"/>
  <c r="I91" i="18"/>
  <c r="I89" i="18" s="1"/>
  <c r="I75" i="18" s="1"/>
  <c r="I131" i="18" s="1"/>
</calcChain>
</file>

<file path=xl/sharedStrings.xml><?xml version="1.0" encoding="utf-8"?>
<sst xmlns="http://schemas.openxmlformats.org/spreadsheetml/2006/main" count="551" uniqueCount="479">
  <si>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</si>
  <si>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</si>
  <si>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</si>
  <si>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</si>
  <si>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</si>
  <si>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</si>
  <si>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</si>
  <si>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</si>
  <si>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</si>
  <si>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</si>
  <si>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</si>
  <si>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</si>
  <si>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</si>
  <si>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</si>
  <si>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</si>
  <si>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</si>
  <si>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</si>
  <si>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</si>
  <si>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</si>
  <si>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</si>
  <si>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</si>
  <si>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</si>
  <si>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</si>
  <si>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</si>
  <si>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</si>
  <si>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</si>
  <si>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</si>
  <si>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</si>
  <si>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</si>
  <si>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</si>
  <si>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</si>
  <si>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</si>
  <si>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</si>
  <si>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</si>
  <si>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</si>
  <si>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</si>
  <si>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</si>
  <si>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</si>
  <si>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</si>
  <si>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</si>
  <si>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</si>
  <si>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</si>
  <si>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</si>
  <si>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</si>
  <si>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</si>
  <si>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</si>
  <si>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</si>
  <si>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</si>
  <si>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</si>
  <si>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</si>
  <si>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</si>
  <si>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</si>
  <si>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</si>
  <si>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</si>
  <si>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</si>
  <si>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</si>
  <si>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</si>
  <si>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</si>
  <si>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</si>
  <si>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</si>
  <si>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</si>
  <si>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</si>
  <si>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</si>
  <si>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</si>
  <si>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</si>
  <si>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</si>
  <si>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</si>
  <si>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</si>
  <si>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</si>
  <si>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</si>
  <si>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</si>
  <si>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</si>
  <si>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</si>
  <si>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</si>
  <si>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</si>
  <si>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</si>
  <si>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</si>
  <si>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</si>
  <si>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</si>
  <si>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</si>
  <si>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</si>
  <si>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</si>
  <si>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</si>
  <si>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</si>
  <si>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</si>
  <si>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</si>
  <si>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</si>
  <si>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</si>
  <si>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</si>
  <si>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</si>
  <si>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</si>
  <si>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</si>
  <si>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</si>
  <si>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</si>
  <si>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</si>
  <si>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</si>
  <si>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</si>
  <si>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</si>
  <si>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</si>
  <si>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</si>
  <si>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</si>
  <si>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</si>
  <si>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</si>
  <si>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</si>
  <si>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</si>
  <si>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</si>
  <si>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</si>
  <si>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</si>
  <si>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</si>
  <si>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</si>
  <si>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</si>
  <si>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</si>
  <si>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</si>
  <si>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</si>
  <si>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</si>
  <si>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</si>
  <si>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</si>
  <si>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</si>
  <si>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</si>
  <si>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</si>
  <si>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</si>
  <si>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</si>
  <si>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</si>
  <si>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</si>
  <si>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</si>
  <si>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</si>
  <si>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</si>
  <si>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</si>
  <si>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</si>
  <si>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</si>
  <si>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</si>
  <si>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</si>
  <si>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</si>
  <si>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</si>
  <si>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</si>
  <si>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</si>
  <si>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</si>
  <si>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</si>
  <si>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</si>
  <si>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</si>
  <si>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</si>
  <si>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</si>
  <si>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</si>
  <si>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</si>
  <si>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</si>
  <si>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</si>
  <si>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</si>
  <si>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</si>
  <si>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</si>
  <si>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</si>
  <si>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</si>
  <si>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</si>
  <si>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</si>
  <si>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</si>
  <si>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</si>
  <si>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</si>
  <si>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</si>
  <si>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</si>
  <si>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</si>
  <si>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</si>
  <si>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</si>
  <si>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</si>
  <si>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</si>
  <si>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</si>
  <si>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</si>
  <si>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</si>
  <si>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</si>
  <si>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</si>
  <si>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</si>
  <si>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</si>
  <si>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</si>
  <si>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</si>
  <si>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</si>
  <si>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</si>
  <si>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</si>
  <si>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</si>
  <si>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</si>
  <si>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</si>
  <si>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</si>
  <si>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</si>
  <si>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</si>
  <si>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</si>
  <si>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</si>
  <si>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</si>
  <si>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</si>
  <si>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</si>
  <si>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</si>
  <si>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</si>
  <si>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</si>
  <si>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</si>
  <si>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</si>
  <si>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</si>
  <si>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</si>
  <si>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</si>
  <si>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</si>
  <si>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</si>
  <si>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</si>
  <si>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</si>
  <si>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</si>
  <si>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</si>
  <si>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</si>
  <si>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</si>
  <si>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</si>
  <si>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</si>
  <si>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</si>
  <si>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</si>
  <si>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</si>
  <si>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</si>
  <si>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</si>
  <si>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</si>
  <si>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</si>
  <si>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</si>
  <si>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</si>
  <si>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</si>
  <si>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</si>
  <si>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</si>
  <si>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</si>
  <si>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</si>
  <si>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</si>
  <si>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</si>
  <si>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</si>
  <si>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</si>
  <si>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</si>
  <si>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</si>
  <si>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</si>
  <si>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</si>
  <si>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</si>
  <si>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</si>
  <si>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</si>
  <si>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</si>
  <si>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</si>
  <si>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</si>
  <si>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</si>
  <si>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</si>
  <si>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</si>
  <si>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</si>
  <si>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</si>
  <si>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</si>
  <si>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</si>
  <si>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</si>
  <si>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</si>
  <si>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</si>
  <si>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</si>
  <si>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</si>
  <si>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</si>
  <si>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</si>
  <si>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</si>
  <si>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</si>
  <si>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</si>
  <si>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</si>
  <si>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</si>
  <si>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</si>
  <si>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</si>
  <si>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</si>
  <si>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</si>
  <si>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</si>
  <si>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</si>
  <si>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</si>
  <si>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</si>
  <si>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</si>
  <si>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</si>
  <si>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</si>
  <si>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</si>
  <si>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</si>
  <si>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</si>
  <si>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</si>
  <si>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</si>
  <si>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</si>
  <si>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</si>
  <si>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</si>
  <si>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</si>
  <si>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</si>
  <si>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</si>
  <si>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</si>
  <si>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</si>
  <si>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</si>
  <si>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</si>
  <si>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</si>
  <si>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</si>
  <si>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</si>
  <si>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</si>
  <si>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</si>
  <si>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</si>
  <si>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</si>
  <si>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</si>
  <si>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</si>
  <si>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</si>
  <si>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</si>
  <si>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</si>
  <si>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</si>
  <si>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</si>
  <si>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</si>
  <si>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</si>
  <si>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</si>
  <si>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</si>
  <si>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</si>
  <si>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</si>
  <si>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</si>
  <si>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</si>
  <si>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</si>
  <si>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</si>
  <si>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</si>
  <si>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</si>
  <si>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</si>
  <si>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</si>
  <si>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</si>
  <si>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</si>
  <si>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</si>
  <si>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</si>
  <si>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</si>
  <si>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</si>
  <si>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</si>
  <si>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</si>
  <si>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</si>
  <si>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</si>
  <si>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</si>
  <si>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</si>
  <si>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</si>
  <si>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</si>
  <si>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</si>
  <si>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</si>
  <si>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</si>
  <si>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</si>
  <si>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</si>
  <si>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</si>
  <si>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</si>
  <si>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</si>
  <si>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</si>
  <si>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</si>
  <si>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</si>
  <si>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</si>
  <si>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</si>
  <si>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</si>
  <si>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</si>
  <si>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</si>
  <si>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</si>
  <si>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</si>
  <si>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</si>
  <si>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</si>
  <si>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</si>
  <si>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</si>
  <si>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</si>
  <si>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</si>
  <si>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</si>
  <si>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</si>
  <si>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</si>
  <si>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</si>
  <si>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</si>
  <si>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</si>
  <si>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</si>
  <si>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</si>
  <si>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</si>
  <si>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</si>
  <si>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</si>
  <si>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</si>
  <si>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</si>
  <si>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</si>
  <si>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</si>
  <si>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</si>
  <si>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</si>
  <si>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</si>
  <si>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</si>
  <si>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</si>
  <si>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</si>
  <si>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</si>
  <si>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</si>
  <si>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</si>
  <si>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</si>
  <si>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</si>
  <si>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</si>
  <si>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</si>
  <si>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</si>
  <si>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</si>
  <si>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</si>
  <si>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</si>
  <si>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</si>
  <si>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</si>
  <si>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</si>
  <si>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</si>
  <si>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</si>
  <si>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</si>
  <si>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</si>
  <si>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</si>
  <si>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</si>
  <si>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</si>
  <si>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</si>
  <si>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</si>
  <si>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</si>
  <si>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</si>
  <si>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</si>
  <si>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</si>
  <si>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</si>
  <si>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</si>
  <si>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</si>
  <si>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</si>
  <si>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</si>
  <si>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</si>
  <si>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</si>
  <si>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</si>
  <si>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</si>
  <si>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</si>
  <si>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</si>
  <si>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</si>
  <si>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</si>
  <si>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</si>
  <si>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</si>
  <si>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</si>
  <si>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</si>
  <si>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</si>
  <si>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</si>
  <si>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</si>
  <si>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</si>
  <si>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</si>
  <si>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</si>
  <si>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</si>
  <si>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</si>
  <si>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</si>
  <si>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</si>
  <si>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</si>
  <si>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</si>
  <si>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</si>
  <si>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</si>
  <si>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</si>
  <si>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</si>
  <si>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</si>
  <si>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</si>
  <si>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</si>
  <si>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</si>
  <si>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</si>
  <si>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</si>
  <si>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ZAGREB</t>
  </si>
  <si>
    <t>HR</t>
  </si>
  <si>
    <t>03750272</t>
  </si>
  <si>
    <t>80000959</t>
  </si>
  <si>
    <t>79766124714</t>
  </si>
  <si>
    <t xml:space="preserve"> 74780000W0UQ8MF2FU71</t>
  </si>
  <si>
    <t>INSTITUT IGH D.D.</t>
  </si>
  <si>
    <t>JANKA RAKUŠE 1</t>
  </si>
  <si>
    <t>igh@igh.hr</t>
  </si>
  <si>
    <t>http://www.igh.hr</t>
  </si>
  <si>
    <t>Hrdalo Ivo</t>
  </si>
  <si>
    <t>01 6125 311</t>
  </si>
  <si>
    <t>ivo.hrdalo@igh.hr</t>
  </si>
  <si>
    <t>PRICEWATERHOUSECOOPERS d.o.o.</t>
  </si>
  <si>
    <t>Michaela Tomičić</t>
  </si>
  <si>
    <t>IGH MOSTAR D.O.O.</t>
  </si>
  <si>
    <t>IGH PROJEKTIRANJE D.O.O.</t>
  </si>
  <si>
    <t>INCRO D.O.O.</t>
  </si>
  <si>
    <t>IGH BUSINESS ADVISORY SERVICES D.O.O.</t>
  </si>
  <si>
    <t>FORUM CENTAR D.O.O.</t>
  </si>
  <si>
    <t>EKONOMSKO TEHNIČKI ZAVOD D.D.</t>
  </si>
  <si>
    <t>PROJEKTNI BIRO P45 D.O.O.</t>
  </si>
  <si>
    <t>IGH CONSULTING D.O.O.</t>
  </si>
  <si>
    <t>DP AQUA D.O.O.</t>
  </si>
  <si>
    <t>RADELJEVIĆ D.O.O.</t>
  </si>
  <si>
    <t>MARTERRA D.O.O.</t>
  </si>
  <si>
    <t>SLAVONIJA CENTAR, POSLOVNA ZONA VELIKA KOPANICA D.O.O.</t>
  </si>
  <si>
    <t>IGH D.O.O. MOSTAR</t>
  </si>
  <si>
    <t>IGH KOSOVA Sha</t>
  </si>
  <si>
    <t>MOSTAR, BIŠĆE POLJE BB</t>
  </si>
  <si>
    <t>PRIŠTINA, KOSOVO</t>
  </si>
  <si>
    <t>ZAGREB, JANKA RAKUŠE 1</t>
  </si>
  <si>
    <t>OSIJEK, DRINSKA 18</t>
  </si>
  <si>
    <t>02441918</t>
  </si>
  <si>
    <t>01982516</t>
  </si>
  <si>
    <t>01819585</t>
  </si>
  <si>
    <t>01960229</t>
  </si>
  <si>
    <t>03013669</t>
  </si>
  <si>
    <t>03222853</t>
  </si>
  <si>
    <t>02462478</t>
  </si>
  <si>
    <t>01907522</t>
  </si>
  <si>
    <t>01938533</t>
  </si>
  <si>
    <t>02814692</t>
  </si>
  <si>
    <t>02349671</t>
  </si>
  <si>
    <t>Obveznik: Institut IGH d.d.</t>
  </si>
  <si>
    <t xml:space="preserve">                   BILJEŠKE UZ GODIŠNJE FINANCIJSKE IZVJEŠTAJE (GFI)
Naziv izdavatelja:   Institut IGH d.d.
OIB:   79766124714
Izvještajno razdoblje: 01.01.2018 do 31.12.2018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</si>
  <si>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1461</t>
  </si>
  <si>
    <t>4227060470005</t>
  </si>
  <si>
    <t>4227725460006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</si>
</sst>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8"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u/>
      <sz val="10"/>
      <color theme="10"/>
      <name val="Arial"/>
      <family val="2"/>
      <charset val="238"/>
    </font>
  </fonts>
  <fills count="14">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37" fillId="0" borderId="0" applyNumberFormat="0" applyFill="0" applyBorder="0" applyAlignment="0" applyProtection="0"/>
  </cellStyleXfs>
  <cellXfs count="338">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44" xfId="0" applyNumberFormat="1" applyFont="1" applyFill="1" applyBorder="1" applyAlignment="1" applyProtection="1">
      <alignment horizontal="center" vertical="center"/>
    </xf>
    <xf numFmtId="165" fontId="18" fillId="8" borderId="44" xfId="0" applyNumberFormat="1" applyFont="1" applyFill="1" applyBorder="1" applyAlignment="1" applyProtection="1">
      <alignment horizontal="center" vertical="center"/>
    </xf>
    <xf numFmtId="165" fontId="18" fillId="8"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8" fillId="3" borderId="18" xfId="3" applyNumberFormat="1" applyFont="1" applyFill="1" applyBorder="1" applyAlignment="1" applyProtection="1">
      <alignment horizontal="center" vertical="center" wrapText="1"/>
    </xf>
    <xf numFmtId="0" fontId="18"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8" borderId="15" xfId="0" applyNumberFormat="1" applyFont="1" applyFill="1" applyBorder="1" applyAlignment="1" applyProtection="1">
      <alignment horizontal="center" vertical="center"/>
    </xf>
    <xf numFmtId="164" fontId="4" fillId="8"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8" fillId="3" borderId="17" xfId="3" applyNumberFormat="1" applyFont="1" applyFill="1" applyBorder="1" applyAlignment="1" applyProtection="1">
      <alignment horizontal="center" vertical="center" wrapText="1"/>
    </xf>
    <xf numFmtId="164" fontId="4" fillId="9" borderId="33"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0" fontId="11" fillId="9" borderId="0" xfId="3" applyFill="1" applyProtection="1"/>
    <xf numFmtId="164" fontId="4" fillId="8"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8" fillId="3" borderId="17" xfId="0" applyFont="1" applyFill="1" applyBorder="1" applyAlignment="1" applyProtection="1">
      <alignment horizontal="center" vertical="center"/>
    </xf>
    <xf numFmtId="3" fontId="18" fillId="3" borderId="17" xfId="0" applyNumberFormat="1" applyFont="1" applyFill="1" applyBorder="1" applyAlignment="1" applyProtection="1">
      <alignment horizontal="center" vertical="center" wrapText="1"/>
    </xf>
    <xf numFmtId="3" fontId="3" fillId="0" borderId="51" xfId="0" applyNumberFormat="1" applyFont="1" applyFill="1" applyBorder="1" applyAlignment="1" applyProtection="1">
      <alignment vertical="center"/>
      <protection locked="0"/>
    </xf>
    <xf numFmtId="3" fontId="3" fillId="0" borderId="51" xfId="0" applyNumberFormat="1" applyFont="1" applyFill="1" applyBorder="1" applyAlignment="1" applyProtection="1">
      <alignment vertical="center"/>
      <protection locked="0" hidden="1"/>
    </xf>
    <xf numFmtId="3" fontId="18"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7" fillId="8"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7" fillId="8"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7" fillId="8" borderId="15" xfId="0" applyNumberFormat="1" applyFont="1" applyFill="1" applyBorder="1" applyAlignment="1" applyProtection="1">
      <alignment vertical="center"/>
    </xf>
    <xf numFmtId="3" fontId="17" fillId="8" borderId="16" xfId="0" applyNumberFormat="1" applyFont="1" applyFill="1" applyBorder="1" applyAlignment="1" applyProtection="1">
      <alignment vertical="center"/>
    </xf>
    <xf numFmtId="3" fontId="11" fillId="0" borderId="0" xfId="3" applyNumberFormat="1" applyProtection="1"/>
    <xf numFmtId="3" fontId="18" fillId="3" borderId="19" xfId="0" applyNumberFormat="1" applyFont="1" applyFill="1" applyBorder="1" applyAlignment="1" applyProtection="1">
      <alignment horizontal="center" vertical="center" wrapText="1"/>
    </xf>
    <xf numFmtId="3" fontId="18"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7" fillId="8"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3" fontId="17" fillId="8" borderId="14" xfId="0" applyNumberFormat="1" applyFont="1" applyFill="1" applyBorder="1" applyAlignment="1" applyProtection="1">
      <alignment horizontal="right" vertical="center" shrinkToFit="1"/>
    </xf>
    <xf numFmtId="3" fontId="17" fillId="8" borderId="16"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vertical="center"/>
      <protection locked="0"/>
    </xf>
    <xf numFmtId="3" fontId="17"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3" fillId="0" borderId="44" xfId="0" applyNumberFormat="1" applyFont="1" applyFill="1" applyBorder="1" applyAlignment="1" applyProtection="1">
      <alignment vertical="center" shrinkToFit="1"/>
    </xf>
    <xf numFmtId="3" fontId="23" fillId="8" borderId="44" xfId="0" applyNumberFormat="1" applyFont="1" applyFill="1" applyBorder="1" applyAlignment="1" applyProtection="1">
      <alignment vertical="center" shrinkToFit="1"/>
    </xf>
    <xf numFmtId="3" fontId="23" fillId="8" borderId="45" xfId="0" applyNumberFormat="1" applyFont="1" applyFill="1" applyBorder="1" applyAlignment="1" applyProtection="1">
      <alignment vertical="center" shrinkToFit="1"/>
    </xf>
    <xf numFmtId="3" fontId="3" fillId="7" borderId="44" xfId="0" applyNumberFormat="1" applyFont="1" applyFill="1" applyBorder="1" applyAlignment="1" applyProtection="1">
      <alignment vertical="center" shrinkToFit="1"/>
    </xf>
    <xf numFmtId="0" fontId="25" fillId="9" borderId="1" xfId="4" applyFont="1" applyFill="1" applyBorder="1"/>
    <xf numFmtId="0" fontId="1" fillId="9" borderId="32" xfId="4" applyFill="1" applyBorder="1"/>
    <xf numFmtId="0" fontId="1" fillId="0" borderId="0" xfId="4"/>
    <xf numFmtId="0" fontId="27" fillId="9" borderId="47" xfId="4" applyFont="1" applyFill="1" applyBorder="1" applyAlignment="1">
      <alignment horizontal="center" vertical="center"/>
    </xf>
    <xf numFmtId="0" fontId="27" fillId="9" borderId="0" xfId="4" applyFont="1" applyFill="1" applyBorder="1" applyAlignment="1">
      <alignment horizontal="center" vertical="center"/>
    </xf>
    <xf numFmtId="0" fontId="27" fillId="9" borderId="48" xfId="4" applyFont="1" applyFill="1" applyBorder="1" applyAlignment="1">
      <alignment horizontal="center" vertical="center"/>
    </xf>
    <xf numFmtId="0" fontId="5" fillId="9" borderId="0" xfId="4" applyFont="1" applyFill="1" applyBorder="1" applyAlignment="1">
      <alignment horizontal="center" vertical="center"/>
    </xf>
    <xf numFmtId="0" fontId="5" fillId="9" borderId="49" xfId="4" applyFont="1" applyFill="1" applyBorder="1" applyAlignment="1">
      <alignment vertical="center"/>
    </xf>
    <xf numFmtId="0" fontId="30" fillId="0" borderId="0" xfId="4" applyFont="1" applyFill="1"/>
    <xf numFmtId="0" fontId="4" fillId="9" borderId="47" xfId="4" applyFont="1" applyFill="1" applyBorder="1" applyAlignment="1">
      <alignment vertical="center" wrapText="1"/>
    </xf>
    <xf numFmtId="0" fontId="4" fillId="9" borderId="0" xfId="4" applyFont="1" applyFill="1" applyBorder="1" applyAlignment="1">
      <alignment horizontal="right" vertical="center" wrapText="1"/>
    </xf>
    <xf numFmtId="0" fontId="4" fillId="9" borderId="0" xfId="4" applyFont="1" applyFill="1" applyBorder="1" applyAlignment="1">
      <alignment vertical="center" wrapText="1"/>
    </xf>
    <xf numFmtId="1" fontId="4" fillId="10" borderId="50" xfId="4" applyNumberFormat="1" applyFont="1" applyFill="1" applyBorder="1" applyAlignment="1" applyProtection="1">
      <alignment horizontal="center" vertical="center"/>
      <protection locked="0"/>
    </xf>
    <xf numFmtId="14" fontId="4" fillId="11" borderId="0" xfId="4" applyNumberFormat="1" applyFont="1" applyFill="1" applyBorder="1" applyAlignment="1" applyProtection="1">
      <alignment horizontal="center" vertical="center"/>
      <protection locked="0"/>
    </xf>
    <xf numFmtId="0" fontId="5" fillId="9" borderId="48" xfId="4" applyFont="1" applyFill="1" applyBorder="1" applyAlignment="1">
      <alignment vertical="center"/>
    </xf>
    <xf numFmtId="14" fontId="4" fillId="12" borderId="0" xfId="4" applyNumberFormat="1" applyFont="1" applyFill="1" applyBorder="1" applyAlignment="1" applyProtection="1">
      <alignment horizontal="center" vertical="center"/>
      <protection locked="0"/>
    </xf>
    <xf numFmtId="0" fontId="1" fillId="13" borderId="0" xfId="4" applyFill="1"/>
    <xf numFmtId="0" fontId="1" fillId="9" borderId="48" xfId="4" applyFill="1" applyBorder="1"/>
    <xf numFmtId="0" fontId="28" fillId="9" borderId="47" xfId="4" applyFont="1" applyFill="1" applyBorder="1"/>
    <xf numFmtId="0" fontId="28" fillId="9" borderId="0" xfId="4" applyFont="1" applyFill="1" applyBorder="1"/>
    <xf numFmtId="0" fontId="28" fillId="9" borderId="0" xfId="4" applyFont="1" applyFill="1" applyBorder="1" applyAlignment="1">
      <alignment vertical="center"/>
    </xf>
    <xf numFmtId="0" fontId="28" fillId="9" borderId="48" xfId="4" applyFont="1" applyFill="1" applyBorder="1" applyAlignment="1">
      <alignment vertical="center"/>
    </xf>
    <xf numFmtId="0" fontId="28" fillId="9" borderId="47" xfId="4" applyFont="1" applyFill="1" applyBorder="1" applyAlignment="1">
      <alignment wrapText="1"/>
    </xf>
    <xf numFmtId="0" fontId="28" fillId="9" borderId="48" xfId="4" applyFont="1" applyFill="1" applyBorder="1" applyAlignment="1">
      <alignment wrapText="1"/>
    </xf>
    <xf numFmtId="0" fontId="28" fillId="9" borderId="0" xfId="4" applyFont="1" applyFill="1" applyBorder="1" applyAlignment="1">
      <alignment wrapText="1"/>
    </xf>
    <xf numFmtId="0" fontId="28" fillId="9" borderId="48" xfId="4" applyFont="1" applyFill="1" applyBorder="1"/>
    <xf numFmtId="0" fontId="5" fillId="9" borderId="0" xfId="4" applyFont="1" applyFill="1" applyBorder="1" applyAlignment="1">
      <alignment horizontal="right" vertical="center" wrapText="1"/>
    </xf>
    <xf numFmtId="0" fontId="29" fillId="9" borderId="48" xfId="4" applyFont="1" applyFill="1" applyBorder="1" applyAlignment="1">
      <alignment vertical="center"/>
    </xf>
    <xf numFmtId="0" fontId="29" fillId="9" borderId="0" xfId="4" applyFont="1" applyFill="1" applyBorder="1" applyAlignment="1">
      <alignment vertical="center"/>
    </xf>
    <xf numFmtId="0" fontId="28" fillId="9" borderId="0" xfId="4" applyFont="1" applyFill="1" applyBorder="1" applyAlignment="1">
      <alignment vertical="top"/>
    </xf>
    <xf numFmtId="0" fontId="4" fillId="10" borderId="50" xfId="4" applyFont="1" applyFill="1" applyBorder="1" applyAlignment="1" applyProtection="1">
      <alignment horizontal="center" vertical="center"/>
      <protection locked="0"/>
    </xf>
    <xf numFmtId="0" fontId="4" fillId="9" borderId="0" xfId="4" applyFont="1" applyFill="1" applyBorder="1" applyAlignment="1">
      <alignment vertical="center"/>
    </xf>
    <xf numFmtId="49" fontId="4" fillId="10" borderId="50" xfId="4" applyNumberFormat="1" applyFont="1" applyFill="1" applyBorder="1" applyAlignment="1" applyProtection="1">
      <alignment horizontal="center" vertical="center"/>
      <protection locked="0"/>
    </xf>
    <xf numFmtId="0" fontId="31" fillId="9" borderId="0" xfId="4" applyFont="1" applyFill="1" applyBorder="1" applyAlignment="1"/>
    <xf numFmtId="0" fontId="32" fillId="9" borderId="0" xfId="4" applyFont="1" applyFill="1" applyBorder="1" applyAlignment="1">
      <alignment vertical="center"/>
    </xf>
    <xf numFmtId="0" fontId="33" fillId="9" borderId="48" xfId="4" applyFont="1" applyFill="1" applyBorder="1" applyAlignment="1">
      <alignment vertical="center"/>
    </xf>
    <xf numFmtId="0" fontId="4" fillId="9" borderId="0" xfId="4" applyFont="1" applyFill="1" applyBorder="1" applyAlignment="1">
      <alignment horizontal="center" vertical="center"/>
    </xf>
    <xf numFmtId="0" fontId="35" fillId="9" borderId="0" xfId="4" applyFont="1" applyFill="1" applyBorder="1" applyAlignment="1">
      <alignment vertical="center"/>
    </xf>
    <xf numFmtId="0" fontId="36" fillId="9" borderId="0" xfId="4" applyFont="1" applyFill="1" applyBorder="1" applyAlignment="1">
      <alignment vertical="center"/>
    </xf>
    <xf numFmtId="0" fontId="34" fillId="9" borderId="48" xfId="4" applyFont="1" applyFill="1" applyBorder="1" applyAlignment="1">
      <alignment vertical="center"/>
    </xf>
    <xf numFmtId="0" fontId="5" fillId="9" borderId="48" xfId="4" applyFont="1" applyFill="1" applyBorder="1" applyAlignment="1">
      <alignment horizontal="center" vertical="center"/>
    </xf>
    <xf numFmtId="0" fontId="4" fillId="10" borderId="4" xfId="4" quotePrefix="1" applyFont="1" applyFill="1" applyBorder="1" applyAlignment="1" applyProtection="1">
      <alignment horizontal="center" vertical="center"/>
    </xf>
    <xf numFmtId="0" fontId="1" fillId="0" borderId="0" xfId="4" applyProtection="1"/>
    <xf numFmtId="0" fontId="28" fillId="9" borderId="47" xfId="4" applyFont="1" applyFill="1" applyBorder="1" applyProtection="1"/>
    <xf numFmtId="0" fontId="28" fillId="9" borderId="0" xfId="4" applyFont="1" applyFill="1" applyBorder="1" applyProtection="1"/>
    <xf numFmtId="0" fontId="28" fillId="9" borderId="0" xfId="4" applyFont="1" applyFill="1" applyBorder="1" applyAlignment="1" applyProtection="1">
      <alignment vertical="top"/>
    </xf>
    <xf numFmtId="0" fontId="28" fillId="9" borderId="48" xfId="4" applyFont="1" applyFill="1" applyBorder="1" applyProtection="1"/>
    <xf numFmtId="0" fontId="4" fillId="10" borderId="50" xfId="4" quotePrefix="1" applyFont="1" applyFill="1" applyBorder="1" applyAlignment="1" applyProtection="1">
      <alignment horizontal="center" vertical="center"/>
    </xf>
    <xf numFmtId="0" fontId="28" fillId="9" borderId="0" xfId="4" applyFont="1" applyFill="1" applyBorder="1" applyAlignment="1" applyProtection="1">
      <alignment vertical="top" wrapText="1"/>
    </xf>
    <xf numFmtId="0" fontId="28" fillId="9" borderId="0" xfId="4" applyFont="1" applyFill="1" applyBorder="1" applyAlignment="1" applyProtection="1">
      <alignment wrapText="1"/>
    </xf>
    <xf numFmtId="0" fontId="28" fillId="9" borderId="47" xfId="4" applyFont="1" applyFill="1" applyBorder="1" applyAlignment="1" applyProtection="1">
      <alignment vertical="top"/>
    </xf>
    <xf numFmtId="0" fontId="28" fillId="9" borderId="48" xfId="4" applyFont="1" applyFill="1" applyBorder="1" applyAlignment="1" applyProtection="1">
      <alignment vertical="center"/>
    </xf>
    <xf numFmtId="0" fontId="28" fillId="9" borderId="0" xfId="4" applyFont="1" applyFill="1" applyBorder="1" applyAlignment="1">
      <alignment vertical="top" wrapText="1"/>
    </xf>
    <xf numFmtId="0" fontId="4" fillId="10" borderId="50" xfId="4" quotePrefix="1" applyFont="1" applyFill="1" applyBorder="1" applyAlignment="1" applyProtection="1">
      <alignment horizontal="center" vertical="center"/>
      <protection locked="0"/>
    </xf>
    <xf numFmtId="0" fontId="28" fillId="9" borderId="47" xfId="4" applyFont="1" applyFill="1" applyBorder="1" applyAlignment="1">
      <alignment vertical="top"/>
    </xf>
    <xf numFmtId="0" fontId="31" fillId="9" borderId="48" xfId="4" applyFont="1" applyFill="1" applyBorder="1"/>
    <xf numFmtId="0" fontId="1" fillId="9" borderId="3" xfId="4" applyFill="1" applyBorder="1"/>
    <xf numFmtId="0" fontId="1" fillId="9" borderId="2" xfId="4" applyFill="1" applyBorder="1"/>
    <xf numFmtId="0" fontId="1" fillId="9" borderId="4" xfId="4" applyFill="1" applyBorder="1"/>
    <xf numFmtId="3" fontId="11" fillId="0" borderId="0" xfId="3" applyNumberFormat="1" applyProtection="1">
      <protection locked="0"/>
    </xf>
    <xf numFmtId="49" fontId="4" fillId="10" borderId="4" xfId="4" quotePrefix="1" applyNumberFormat="1" applyFont="1" applyFill="1" applyBorder="1" applyAlignment="1" applyProtection="1">
      <alignment horizontal="center" vertical="center"/>
      <protection locked="0"/>
    </xf>
    <xf numFmtId="0" fontId="24" fillId="9" borderId="31" xfId="4" applyFont="1" applyFill="1" applyBorder="1" applyAlignment="1">
      <alignment vertical="center"/>
    </xf>
    <xf numFmtId="0" fontId="24" fillId="9" borderId="1" xfId="4" applyFont="1" applyFill="1" applyBorder="1" applyAlignment="1">
      <alignment vertical="center"/>
    </xf>
    <xf numFmtId="0" fontId="27" fillId="9" borderId="47" xfId="4" applyFont="1" applyFill="1" applyBorder="1" applyAlignment="1">
      <alignment horizontal="center" vertical="center"/>
    </xf>
    <xf numFmtId="0" fontId="27" fillId="9" borderId="0" xfId="4" applyFont="1" applyFill="1" applyBorder="1" applyAlignment="1">
      <alignment horizontal="center" vertical="center"/>
    </xf>
    <xf numFmtId="0" fontId="27" fillId="9" borderId="48" xfId="4" applyFont="1" applyFill="1" applyBorder="1" applyAlignment="1">
      <alignment horizontal="center" vertical="center"/>
    </xf>
    <xf numFmtId="0" fontId="4" fillId="9" borderId="47" xfId="4" applyFont="1" applyFill="1" applyBorder="1" applyAlignment="1">
      <alignment vertical="center" wrapText="1"/>
    </xf>
    <xf numFmtId="0" fontId="4" fillId="9" borderId="0" xfId="4" applyFont="1" applyFill="1" applyBorder="1" applyAlignment="1">
      <alignment vertical="center" wrapText="1"/>
    </xf>
    <xf numFmtId="14" fontId="4" fillId="10" borderId="3" xfId="4" applyNumberFormat="1" applyFont="1" applyFill="1" applyBorder="1" applyAlignment="1" applyProtection="1">
      <alignment horizontal="center" vertical="center"/>
      <protection locked="0"/>
    </xf>
    <xf numFmtId="14" fontId="4" fillId="10" borderId="4" xfId="4" applyNumberFormat="1" applyFont="1" applyFill="1" applyBorder="1" applyAlignment="1" applyProtection="1">
      <alignment horizontal="center" vertical="center"/>
      <protection locked="0"/>
    </xf>
    <xf numFmtId="0" fontId="4" fillId="0" borderId="47"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8" xfId="4" applyFont="1" applyFill="1" applyBorder="1" applyAlignment="1">
      <alignment horizontal="center" vertical="center" wrapText="1"/>
    </xf>
    <xf numFmtId="0" fontId="28" fillId="9" borderId="0" xfId="4" applyFont="1" applyFill="1" applyBorder="1" applyAlignment="1">
      <alignment wrapText="1"/>
    </xf>
    <xf numFmtId="0" fontId="5" fillId="9" borderId="47" xfId="4" applyFont="1" applyFill="1" applyBorder="1" applyAlignment="1">
      <alignment horizontal="right" vertical="center" wrapText="1"/>
    </xf>
    <xf numFmtId="0" fontId="5" fillId="9" borderId="0" xfId="4" applyFont="1" applyFill="1" applyBorder="1" applyAlignment="1">
      <alignment horizontal="right" vertical="center"/>
    </xf>
    <xf numFmtId="49" fontId="4" fillId="10" borderId="3" xfId="4" applyNumberFormat="1" applyFont="1" applyFill="1" applyBorder="1" applyAlignment="1" applyProtection="1">
      <alignment horizontal="center" vertical="center"/>
      <protection locked="0"/>
    </xf>
    <xf numFmtId="49" fontId="4" fillId="10" borderId="4" xfId="4" applyNumberFormat="1" applyFont="1" applyFill="1" applyBorder="1" applyAlignment="1" applyProtection="1">
      <alignment horizontal="center" vertical="center"/>
      <protection locked="0"/>
    </xf>
    <xf numFmtId="0" fontId="28" fillId="9" borderId="47" xfId="4" applyFont="1" applyFill="1" applyBorder="1" applyAlignment="1">
      <alignment wrapText="1"/>
    </xf>
    <xf numFmtId="0" fontId="26" fillId="9" borderId="47" xfId="4" applyFont="1" applyFill="1" applyBorder="1" applyAlignment="1">
      <alignment horizontal="center" vertical="center" wrapText="1"/>
    </xf>
    <xf numFmtId="0" fontId="26" fillId="9" borderId="0" xfId="4" applyFont="1" applyFill="1" applyBorder="1" applyAlignment="1">
      <alignment horizontal="center" vertical="center" wrapText="1"/>
    </xf>
    <xf numFmtId="0" fontId="28" fillId="9" borderId="0" xfId="4" applyFont="1" applyFill="1" applyBorder="1" applyAlignment="1">
      <alignment vertical="center" wrapText="1"/>
    </xf>
    <xf numFmtId="0" fontId="28" fillId="9" borderId="0" xfId="4" applyFont="1" applyFill="1" applyBorder="1"/>
    <xf numFmtId="0" fontId="5" fillId="9" borderId="47" xfId="4" applyFont="1" applyFill="1" applyBorder="1" applyAlignment="1">
      <alignment horizontal="right" vertical="center"/>
    </xf>
    <xf numFmtId="0" fontId="3" fillId="9" borderId="0" xfId="4" applyFont="1" applyFill="1" applyBorder="1" applyAlignment="1">
      <alignment horizontal="right" vertical="center" wrapText="1"/>
    </xf>
    <xf numFmtId="0" fontId="3" fillId="9" borderId="48" xfId="4" applyFont="1" applyFill="1" applyBorder="1" applyAlignment="1">
      <alignment horizontal="right" vertical="center" wrapText="1"/>
    </xf>
    <xf numFmtId="0" fontId="4" fillId="10" borderId="3" xfId="4" applyFont="1" applyFill="1" applyBorder="1" applyAlignment="1" applyProtection="1">
      <alignment horizontal="center" vertical="center"/>
      <protection locked="0"/>
    </xf>
    <xf numFmtId="0" fontId="4" fillId="10" borderId="4" xfId="4" applyFont="1" applyFill="1" applyBorder="1" applyAlignment="1" applyProtection="1">
      <alignment horizontal="center" vertical="center"/>
      <protection locked="0"/>
    </xf>
    <xf numFmtId="0" fontId="5" fillId="9" borderId="48" xfId="4" applyFont="1" applyFill="1" applyBorder="1" applyAlignment="1">
      <alignment horizontal="right" vertical="center" wrapText="1"/>
    </xf>
    <xf numFmtId="0" fontId="5" fillId="9" borderId="47" xfId="4" applyFont="1" applyFill="1" applyBorder="1" applyAlignment="1">
      <alignment horizontal="center" vertical="center" wrapText="1"/>
    </xf>
    <xf numFmtId="0" fontId="5" fillId="9" borderId="0" xfId="4" applyFont="1" applyFill="1" applyBorder="1" applyAlignment="1">
      <alignment horizontal="center" vertical="center" wrapText="1"/>
    </xf>
    <xf numFmtId="0" fontId="5" fillId="9" borderId="48" xfId="4" applyFont="1" applyFill="1" applyBorder="1" applyAlignment="1">
      <alignment horizontal="center" vertical="center" wrapText="1"/>
    </xf>
    <xf numFmtId="0" fontId="4" fillId="10" borderId="3" xfId="4" applyFont="1" applyFill="1" applyBorder="1" applyAlignment="1" applyProtection="1">
      <alignment vertical="center"/>
      <protection locked="0"/>
    </xf>
    <xf numFmtId="0" fontId="4" fillId="10" borderId="2" xfId="4" applyFont="1" applyFill="1" applyBorder="1" applyAlignment="1" applyProtection="1">
      <alignment vertical="center"/>
      <protection locked="0"/>
    </xf>
    <xf numFmtId="0" fontId="4" fillId="10" borderId="4" xfId="4" applyFont="1" applyFill="1" applyBorder="1" applyAlignment="1" applyProtection="1">
      <alignment vertical="center"/>
      <protection locked="0"/>
    </xf>
    <xf numFmtId="0" fontId="29" fillId="9" borderId="47" xfId="4" applyFont="1" applyFill="1" applyBorder="1" applyAlignment="1">
      <alignment vertical="center"/>
    </xf>
    <xf numFmtId="0" fontId="29" fillId="9" borderId="0" xfId="4" applyFont="1" applyFill="1" applyBorder="1" applyAlignment="1">
      <alignment vertical="center"/>
    </xf>
    <xf numFmtId="0" fontId="5" fillId="9" borderId="0" xfId="4" applyFont="1" applyFill="1" applyBorder="1" applyAlignment="1">
      <alignment vertical="center"/>
    </xf>
    <xf numFmtId="0" fontId="28" fillId="9" borderId="0" xfId="4" applyFont="1" applyFill="1" applyBorder="1" applyAlignment="1">
      <alignment vertical="center"/>
    </xf>
    <xf numFmtId="0" fontId="28" fillId="9" borderId="48" xfId="4" applyFont="1" applyFill="1" applyBorder="1" applyAlignment="1">
      <alignment vertical="center"/>
    </xf>
    <xf numFmtId="0" fontId="28" fillId="10" borderId="3" xfId="4" applyFont="1" applyFill="1" applyBorder="1" applyProtection="1">
      <protection locked="0"/>
    </xf>
    <xf numFmtId="0" fontId="28" fillId="10" borderId="2" xfId="4" applyFont="1" applyFill="1" applyBorder="1" applyProtection="1">
      <protection locked="0"/>
    </xf>
    <xf numFmtId="0" fontId="28" fillId="10" borderId="4" xfId="4" applyFont="1" applyFill="1" applyBorder="1" applyProtection="1">
      <protection locked="0"/>
    </xf>
    <xf numFmtId="0" fontId="34" fillId="9" borderId="0" xfId="4" applyFont="1" applyFill="1" applyBorder="1" applyAlignment="1">
      <alignment vertical="center"/>
    </xf>
    <xf numFmtId="0" fontId="34" fillId="9" borderId="48" xfId="4" applyFont="1" applyFill="1" applyBorder="1" applyAlignment="1">
      <alignment vertical="center"/>
    </xf>
    <xf numFmtId="0" fontId="5" fillId="9" borderId="47" xfId="4" applyFont="1" applyFill="1" applyBorder="1" applyAlignment="1">
      <alignment horizontal="center" vertical="center"/>
    </xf>
    <xf numFmtId="0" fontId="5" fillId="9" borderId="0" xfId="4" applyFont="1" applyFill="1" applyBorder="1" applyAlignment="1">
      <alignment horizontal="center" vertical="center"/>
    </xf>
    <xf numFmtId="0" fontId="28" fillId="9" borderId="0" xfId="4" applyFont="1" applyFill="1" applyBorder="1" applyAlignment="1" applyProtection="1">
      <alignment vertical="top" wrapText="1"/>
    </xf>
    <xf numFmtId="0" fontId="4" fillId="10" borderId="3" xfId="4" applyFont="1" applyFill="1" applyBorder="1" applyAlignment="1" applyProtection="1">
      <alignment horizontal="right" vertical="center"/>
    </xf>
    <xf numFmtId="0" fontId="4" fillId="10" borderId="2" xfId="4" applyFont="1" applyFill="1" applyBorder="1" applyAlignment="1" applyProtection="1">
      <alignment horizontal="right" vertical="center"/>
    </xf>
    <xf numFmtId="0" fontId="4" fillId="10" borderId="4" xfId="4" applyFont="1" applyFill="1" applyBorder="1" applyAlignment="1" applyProtection="1">
      <alignment horizontal="right" vertical="center"/>
    </xf>
    <xf numFmtId="0" fontId="4" fillId="10" borderId="3" xfId="4" applyFont="1" applyFill="1" applyBorder="1" applyAlignment="1" applyProtection="1">
      <alignment horizontal="right" vertical="center"/>
      <protection locked="0"/>
    </xf>
    <xf numFmtId="0" fontId="4" fillId="10" borderId="2" xfId="4" applyFont="1" applyFill="1" applyBorder="1" applyAlignment="1" applyProtection="1">
      <alignment horizontal="right" vertical="center"/>
      <protection locked="0"/>
    </xf>
    <xf numFmtId="0" fontId="28" fillId="9" borderId="0" xfId="4" applyFont="1" applyFill="1" applyBorder="1" applyAlignment="1">
      <alignment vertical="top" wrapText="1"/>
    </xf>
    <xf numFmtId="0" fontId="4" fillId="10" borderId="4" xfId="4" applyFont="1" applyFill="1" applyBorder="1" applyAlignment="1" applyProtection="1">
      <alignment horizontal="right" vertical="center"/>
      <protection locked="0"/>
    </xf>
    <xf numFmtId="0" fontId="28" fillId="9" borderId="0" xfId="4" applyFont="1" applyFill="1" applyBorder="1" applyAlignment="1" applyProtection="1">
      <alignment vertical="top"/>
    </xf>
    <xf numFmtId="0" fontId="28" fillId="9" borderId="0" xfId="4" applyFont="1" applyFill="1" applyBorder="1" applyProtection="1"/>
    <xf numFmtId="0" fontId="28" fillId="9" borderId="0" xfId="4" applyFont="1" applyFill="1" applyBorder="1" applyAlignment="1">
      <alignment vertical="top"/>
    </xf>
    <xf numFmtId="0" fontId="5" fillId="9" borderId="0" xfId="4" applyFont="1" applyFill="1" applyBorder="1" applyAlignment="1">
      <alignment horizontal="right" vertical="center" wrapText="1"/>
    </xf>
    <xf numFmtId="0" fontId="5" fillId="9" borderId="47" xfId="4" applyFont="1" applyFill="1" applyBorder="1" applyAlignment="1">
      <alignment horizontal="left" vertical="center"/>
    </xf>
    <xf numFmtId="0" fontId="5" fillId="9" borderId="0" xfId="4" applyFont="1" applyFill="1" applyBorder="1" applyAlignment="1">
      <alignment horizontal="left" vertical="center"/>
    </xf>
    <xf numFmtId="49" fontId="4" fillId="10" borderId="3" xfId="4" applyNumberFormat="1" applyFont="1" applyFill="1" applyBorder="1" applyAlignment="1" applyProtection="1">
      <alignment vertical="center"/>
      <protection locked="0"/>
    </xf>
    <xf numFmtId="49" fontId="4" fillId="10" borderId="2" xfId="4" applyNumberFormat="1" applyFont="1" applyFill="1" applyBorder="1" applyAlignment="1" applyProtection="1">
      <alignment vertical="center"/>
      <protection locked="0"/>
    </xf>
    <xf numFmtId="49" fontId="4" fillId="10" borderId="4" xfId="4" applyNumberFormat="1" applyFont="1" applyFill="1" applyBorder="1" applyAlignment="1" applyProtection="1">
      <alignment vertical="center"/>
      <protection locked="0"/>
    </xf>
    <xf numFmtId="0" fontId="5" fillId="9" borderId="48" xfId="4" applyFont="1" applyFill="1" applyBorder="1" applyAlignment="1">
      <alignment horizontal="center" vertical="center"/>
    </xf>
    <xf numFmtId="0" fontId="5" fillId="9" borderId="1" xfId="4" applyFont="1" applyFill="1" applyBorder="1" applyAlignment="1">
      <alignment horizontal="left" vertical="center" wrapText="1"/>
    </xf>
    <xf numFmtId="0" fontId="28" fillId="10" borderId="3" xfId="4" applyFont="1" applyFill="1" applyBorder="1" applyAlignment="1" applyProtection="1">
      <alignment vertical="center"/>
      <protection locked="0"/>
    </xf>
    <xf numFmtId="0" fontId="28" fillId="10" borderId="2" xfId="4" applyFont="1" applyFill="1" applyBorder="1" applyAlignment="1" applyProtection="1">
      <alignment vertical="center"/>
      <protection locked="0"/>
    </xf>
    <xf numFmtId="0" fontId="28" fillId="10" borderId="4" xfId="4" applyFont="1" applyFill="1" applyBorder="1" applyAlignment="1" applyProtection="1">
      <alignment vertical="center"/>
      <protection locked="0"/>
    </xf>
    <xf numFmtId="0" fontId="5" fillId="9" borderId="6" xfId="4" applyFont="1" applyFill="1" applyBorder="1" applyAlignment="1">
      <alignment horizontal="left" vertical="center" wrapText="1"/>
    </xf>
    <xf numFmtId="0" fontId="37" fillId="10" borderId="3" xfId="5" applyFill="1" applyBorder="1" applyAlignment="1" applyProtection="1">
      <alignment vertical="center"/>
      <protection locked="0"/>
    </xf>
    <xf numFmtId="0" fontId="5" fillId="0" borderId="15" xfId="0" applyFont="1" applyFill="1" applyBorder="1" applyAlignment="1" applyProtection="1">
      <alignment horizontal="left" vertical="center" wrapText="1"/>
    </xf>
    <xf numFmtId="0" fontId="17" fillId="8" borderId="25" xfId="0" applyFont="1" applyFill="1" applyBorder="1" applyAlignment="1" applyProtection="1">
      <alignment horizontal="left" vertical="center" wrapText="1"/>
    </xf>
    <xf numFmtId="0" fontId="17" fillId="8" borderId="26" xfId="0" applyFont="1" applyFill="1" applyBorder="1" applyAlignment="1" applyProtection="1">
      <alignment horizontal="left" vertical="center" wrapText="1"/>
    </xf>
    <xf numFmtId="0" fontId="17" fillId="8" borderId="27" xfId="0" applyFont="1" applyFill="1" applyBorder="1" applyAlignment="1" applyProtection="1">
      <alignment horizontal="left" vertical="center" wrapText="1"/>
    </xf>
    <xf numFmtId="0" fontId="15" fillId="8" borderId="15"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5" fillId="8" borderId="25" xfId="0" applyFont="1" applyFill="1" applyBorder="1" applyAlignment="1" applyProtection="1">
      <alignment horizontal="left" vertical="center" wrapText="1"/>
    </xf>
    <xf numFmtId="0" fontId="15" fillId="8" borderId="26" xfId="0" applyFont="1" applyFill="1" applyBorder="1" applyAlignment="1" applyProtection="1">
      <alignment horizontal="left" vertical="center" wrapText="1"/>
    </xf>
    <xf numFmtId="0" fontId="15" fillId="8"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xf>
    <xf numFmtId="0" fontId="17" fillId="0" borderId="26" xfId="0" applyFont="1" applyFill="1" applyBorder="1" applyAlignment="1" applyProtection="1">
      <alignment horizontal="left" vertical="center" wrapText="1"/>
    </xf>
    <xf numFmtId="0" fontId="17" fillId="0" borderId="27" xfId="0" applyFont="1" applyFill="1" applyBorder="1" applyAlignment="1" applyProtection="1">
      <alignment horizontal="left" vertical="center" wrapText="1"/>
    </xf>
    <xf numFmtId="0" fontId="17" fillId="8"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4" fillId="4" borderId="14" xfId="0" applyFont="1" applyFill="1" applyBorder="1" applyAlignment="1" applyProtection="1">
      <alignment vertical="center"/>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5" fillId="0"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xf>
    <xf numFmtId="0" fontId="4" fillId="8" borderId="15" xfId="0" applyFont="1" applyFill="1" applyBorder="1" applyAlignment="1" applyProtection="1">
      <alignment horizontal="left" vertical="center" wrapText="1"/>
    </xf>
    <xf numFmtId="0" fontId="4" fillId="8" borderId="16" xfId="0" applyFont="1" applyFill="1" applyBorder="1" applyAlignment="1" applyProtection="1">
      <alignment horizontal="left" vertical="center" wrapText="1"/>
    </xf>
    <xf numFmtId="0" fontId="12" fillId="4" borderId="14" xfId="0" applyFont="1" applyFill="1" applyBorder="1" applyAlignment="1" applyProtection="1">
      <alignment vertical="center" wrapText="1"/>
    </xf>
    <xf numFmtId="0" fontId="12" fillId="8" borderId="15" xfId="0" applyFont="1" applyFill="1" applyBorder="1" applyAlignment="1" applyProtection="1">
      <alignment horizontal="left" vertical="center" wrapTex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5" fillId="8" borderId="15" xfId="0" applyFont="1" applyFill="1" applyBorder="1" applyAlignment="1" applyProtection="1">
      <alignment horizontal="left" vertical="center" wrapText="1" indent="1"/>
    </xf>
    <xf numFmtId="0" fontId="5" fillId="8" borderId="16" xfId="0" applyFont="1" applyFill="1" applyBorder="1" applyAlignment="1" applyProtection="1">
      <alignment horizontal="left" vertical="center" wrapText="1" indent="1"/>
    </xf>
    <xf numFmtId="0" fontId="5" fillId="9" borderId="15" xfId="0" applyFont="1" applyFill="1" applyBorder="1" applyAlignment="1" applyProtection="1">
      <alignment horizontal="left" vertical="center" wrapText="1" indent="1"/>
    </xf>
    <xf numFmtId="0" fontId="21" fillId="0" borderId="15" xfId="0" applyFont="1" applyFill="1" applyBorder="1" applyAlignment="1" applyProtection="1">
      <alignment horizontal="left" vertical="center" wrapText="1"/>
    </xf>
    <xf numFmtId="0" fontId="5" fillId="8" borderId="15" xfId="0" applyFont="1" applyFill="1" applyBorder="1" applyAlignment="1" applyProtection="1">
      <alignment horizontal="left" vertical="center" wrapText="1"/>
    </xf>
    <xf numFmtId="0" fontId="15" fillId="8" borderId="14"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6" fillId="0" borderId="0" xfId="3" applyFont="1" applyFill="1" applyBorder="1" applyAlignment="1" applyProtection="1">
      <alignment horizontal="center" vertical="top" wrapText="1"/>
      <protection locked="0"/>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3" borderId="31" xfId="3" applyFont="1" applyFill="1" applyBorder="1" applyAlignment="1" applyProtection="1">
      <alignment horizontal="center" vertical="center" wrapText="1"/>
    </xf>
    <xf numFmtId="0" fontId="18" fillId="3" borderId="3" xfId="3" applyFont="1" applyFill="1" applyBorder="1" applyAlignment="1" applyProtection="1">
      <alignment horizontal="center" vertical="center"/>
    </xf>
    <xf numFmtId="0" fontId="12" fillId="8" borderId="25" xfId="0" applyFont="1" applyFill="1" applyBorder="1" applyAlignment="1" applyProtection="1">
      <alignment horizontal="left" vertical="center" wrapText="1"/>
    </xf>
    <xf numFmtId="0" fontId="12" fillId="8" borderId="26" xfId="0" applyFont="1" applyFill="1" applyBorder="1" applyAlignment="1" applyProtection="1">
      <alignment horizontal="left" vertical="center" wrapText="1"/>
    </xf>
    <xf numFmtId="0" fontId="12" fillId="8"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12" fillId="8" borderId="22" xfId="0" applyFont="1" applyFill="1" applyBorder="1" applyAlignment="1" applyProtection="1">
      <alignment horizontal="left" vertical="center" wrapText="1"/>
    </xf>
    <xf numFmtId="0" fontId="12" fillId="8" borderId="23" xfId="0" applyFont="1" applyFill="1" applyBorder="1" applyAlignment="1" applyProtection="1">
      <alignment horizontal="left" vertical="center" wrapText="1"/>
    </xf>
    <xf numFmtId="0" fontId="12" fillId="8" borderId="24" xfId="0" applyFont="1" applyFill="1" applyBorder="1" applyAlignment="1" applyProtection="1">
      <alignment horizontal="left" vertical="center" wrapText="1"/>
    </xf>
    <xf numFmtId="0" fontId="4" fillId="8" borderId="25" xfId="0" applyFont="1" applyFill="1" applyBorder="1" applyAlignment="1" applyProtection="1">
      <alignment horizontal="left" vertical="center" wrapText="1"/>
    </xf>
    <xf numFmtId="0" fontId="4" fillId="8" borderId="26" xfId="0" applyFont="1" applyFill="1" applyBorder="1" applyAlignment="1" applyProtection="1">
      <alignment horizontal="left" vertical="center" wrapText="1"/>
    </xf>
    <xf numFmtId="0" fontId="4" fillId="8" borderId="27" xfId="0" applyFont="1" applyFill="1" applyBorder="1" applyAlignment="1" applyProtection="1">
      <alignment horizontal="left" vertical="center" wrapText="1"/>
    </xf>
    <xf numFmtId="0" fontId="12" fillId="6" borderId="31" xfId="0" applyFont="1" applyFill="1" applyBorder="1" applyAlignment="1" applyProtection="1">
      <alignment horizontal="left" vertical="center" shrinkToFit="1"/>
    </xf>
    <xf numFmtId="0" fontId="12" fillId="6" borderId="1" xfId="0" applyFont="1" applyFill="1" applyBorder="1" applyAlignment="1" applyProtection="1">
      <alignment horizontal="left" vertical="center" shrinkToFit="1"/>
    </xf>
    <xf numFmtId="0" fontId="12" fillId="6"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5" fillId="8" borderId="25" xfId="0" applyFont="1" applyFill="1" applyBorder="1" applyAlignment="1" applyProtection="1">
      <alignment horizontal="left" vertical="center" wrapText="1" indent="1"/>
    </xf>
    <xf numFmtId="0" fontId="5" fillId="8" borderId="26" xfId="0" applyFont="1" applyFill="1" applyBorder="1" applyAlignment="1" applyProtection="1">
      <alignment horizontal="left" vertical="center" wrapText="1" indent="1"/>
    </xf>
    <xf numFmtId="0" fontId="5" fillId="8" borderId="27" xfId="0" applyFont="1" applyFill="1" applyBorder="1" applyAlignment="1" applyProtection="1">
      <alignment horizontal="left" vertical="center" wrapText="1" indent="1"/>
    </xf>
    <xf numFmtId="0" fontId="21" fillId="0" borderId="25" xfId="0" applyFont="1" applyFill="1" applyBorder="1" applyAlignment="1" applyProtection="1">
      <alignment horizontal="left" vertical="center" wrapText="1" indent="2"/>
    </xf>
    <xf numFmtId="0" fontId="21" fillId="0" borderId="26" xfId="0" applyFont="1" applyFill="1" applyBorder="1" applyAlignment="1" applyProtection="1">
      <alignment horizontal="left" vertical="center" wrapText="1" indent="2"/>
    </xf>
    <xf numFmtId="0" fontId="21" fillId="0" borderId="27" xfId="0" applyFont="1" applyFill="1" applyBorder="1" applyAlignment="1" applyProtection="1">
      <alignment horizontal="left" vertical="center" wrapText="1" indent="2"/>
    </xf>
    <xf numFmtId="0" fontId="18"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0" fillId="0" borderId="0" xfId="0" applyAlignment="1" applyProtection="1">
      <alignment horizont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8" fillId="2" borderId="5" xfId="3" applyFont="1" applyFill="1" applyBorder="1" applyAlignment="1" applyProtection="1">
      <alignment vertical="center" wrapText="1"/>
      <protection locked="0"/>
    </xf>
    <xf numFmtId="0" fontId="5" fillId="0" borderId="33"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shrinkToFit="1"/>
    </xf>
    <xf numFmtId="0" fontId="5" fillId="6" borderId="32" xfId="0" applyFont="1" applyFill="1" applyBorder="1" applyAlignment="1" applyProtection="1">
      <alignment horizontal="left" vertical="center" shrinkToFit="1"/>
    </xf>
    <xf numFmtId="0" fontId="12" fillId="8" borderId="16"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inden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44" xfId="0" applyFont="1" applyBorder="1" applyAlignment="1" applyProtection="1">
      <alignment horizontal="left" vertical="center" wrapText="1"/>
    </xf>
    <xf numFmtId="0" fontId="18" fillId="8" borderId="44"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5" borderId="43" xfId="0" applyFont="1" applyFill="1" applyBorder="1" applyAlignment="1" applyProtection="1">
      <alignment horizontal="left" vertical="center"/>
    </xf>
    <xf numFmtId="0" fontId="22" fillId="5" borderId="43" xfId="0" applyFont="1" applyFill="1" applyBorder="1" applyAlignment="1" applyProtection="1">
      <alignment vertical="center"/>
    </xf>
    <xf numFmtId="0" fontId="3" fillId="0" borderId="43" xfId="0" applyFont="1" applyBorder="1" applyAlignment="1" applyProtection="1">
      <alignment vertical="center"/>
    </xf>
    <xf numFmtId="0" fontId="18" fillId="0" borderId="44" xfId="0" applyFont="1" applyBorder="1" applyAlignment="1" applyProtection="1">
      <alignment horizontal="left" vertical="center" wrapText="1"/>
    </xf>
    <xf numFmtId="0" fontId="18" fillId="8" borderId="45" xfId="0" applyFont="1" applyFill="1" applyBorder="1" applyAlignment="1" applyProtection="1">
      <alignment horizontal="left" vertical="center" wrapText="1"/>
    </xf>
    <xf numFmtId="0" fontId="20" fillId="5" borderId="46" xfId="0" applyFont="1" applyFill="1" applyBorder="1" applyAlignment="1" applyProtection="1">
      <alignment horizontal="left" vertical="center"/>
    </xf>
    <xf numFmtId="0" fontId="3" fillId="0" borderId="46" xfId="0" applyFont="1" applyBorder="1" applyAlignment="1" applyProtection="1">
      <alignment vertical="center"/>
    </xf>
    <xf numFmtId="0" fontId="20" fillId="8" borderId="44" xfId="0" applyFont="1" applyFill="1" applyBorder="1" applyAlignment="1" applyProtection="1">
      <alignment horizontal="left" vertical="center" wrapText="1"/>
    </xf>
    <xf numFmtId="0" fontId="20" fillId="8" borderId="45" xfId="0" applyFont="1" applyFill="1" applyBorder="1" applyAlignment="1" applyProtection="1">
      <alignment horizontal="left" vertical="center" wrapText="1"/>
    </xf>
    <xf numFmtId="0" fontId="3" fillId="0" borderId="4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6">
    <cellStyle name="Hyperlink" xfId="5" builtinId="8"/>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xmlMaps" Target="xmlMaps.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nstitut%20IGH%20Financijski%20izvje&#353;taji/Igh_2018/FI%202018/Javna%20objava/Priprema%20za%20GFI%20obrasce%202017%202018%20s%20linko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FI obrasci_2018 za sve firme"/>
      <sheetName val="GFI za Institut IGH - FINAL"/>
      <sheetName val="POD-PK Kons"/>
      <sheetName val="POD-PK Nekons"/>
      <sheetName val="POD-NTI Kons i Nekons"/>
      <sheetName val="CASH FLOW iz godišnjeg"/>
    </sheetNames>
  </externalBook>
</externalLink>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4" r="H7" connectionId="0">
    <xmlCellPr id="1" uniqueName="P1076024">
      <xmlPr mapId="1" xpath="/GFI-IZD-POD/ISD-GFI-IZD-POD_1000341/P1076024" xmlDataType="decimal"/>
    </xmlCellPr>
  </singleXmlCell>
  <singleXmlCell id="7" r="I7" connectionId="0">
    <xmlCellPr id="1" uniqueName="P1076032">
      <xmlPr mapId="1" xpath="/GFI-IZD-POD/ISD-GFI-IZD-POD_1000341/P1076032" xmlDataType="decimal"/>
    </xmlCellPr>
  </singleXmlCell>
  <singleXmlCell id="8" r="H8" connectionId="0">
    <xmlCellPr id="1" uniqueName="P1076039">
      <xmlPr mapId="1" xpath="/GFI-IZD-POD/ISD-GFI-IZD-POD_1000341/P1076039" xmlDataType="decimal"/>
    </xmlCellPr>
  </singleXmlCell>
  <singleXmlCell id="10" r="I8" connectionId="0">
    <xmlCellPr id="1" uniqueName="P1076041">
      <xmlPr mapId="1" xpath="/GFI-IZD-POD/ISD-GFI-IZD-POD_1000341/P1076041" xmlDataType="decimal"/>
    </xmlCellPr>
  </singleXmlCell>
  <singleXmlCell id="256" r="H9" connectionId="0">
    <xmlCellPr id="1" uniqueName="P1076043">
      <xmlPr mapId="1" xpath="/GFI-IZD-POD/ISD-GFI-IZD-POD_1000341/P1076043" xmlDataType="decimal"/>
    </xmlCellPr>
  </singleXmlCell>
  <singleXmlCell id="257" r="I9" connectionId="0">
    <xmlCellPr id="1" uniqueName="P1076046">
      <xmlPr mapId="1" xpath="/GFI-IZD-POD/ISD-GFI-IZD-POD_1000341/P1076046" xmlDataType="decimal"/>
    </xmlCellPr>
  </singleXmlCell>
  <singleXmlCell id="258" r="H10" connectionId="0">
    <xmlCellPr id="1" uniqueName="P1076048">
      <xmlPr mapId="1" xpath="/GFI-IZD-POD/ISD-GFI-IZD-POD_1000341/P1076048" xmlDataType="decimal"/>
    </xmlCellPr>
  </singleXmlCell>
  <singleXmlCell id="259" r="I10" connectionId="0">
    <xmlCellPr id="1" uniqueName="P1076052">
      <xmlPr mapId="1" xpath="/GFI-IZD-POD/ISD-GFI-IZD-POD_1000341/P1076052" xmlDataType="decimal"/>
    </xmlCellPr>
  </singleXmlCell>
  <singleXmlCell id="260" r="H11" connectionId="0">
    <xmlCellPr id="1" uniqueName="P1076056">
      <xmlPr mapId="1" xpath="/GFI-IZD-POD/ISD-GFI-IZD-POD_1000341/P1076056" xmlDataType="decimal"/>
    </xmlCellPr>
  </singleXmlCell>
  <singleXmlCell id="261" r="I11" connectionId="0">
    <xmlCellPr id="1" uniqueName="P1076058">
      <xmlPr mapId="1" xpath="/GFI-IZD-POD/ISD-GFI-IZD-POD_1000341/P1076058" xmlDataType="decimal"/>
    </xmlCellPr>
  </singleXmlCell>
  <singleXmlCell id="262" r="H12" connectionId="0">
    <xmlCellPr id="1" uniqueName="P1076060">
      <xmlPr mapId="1" xpath="/GFI-IZD-POD/ISD-GFI-IZD-POD_1000341/P1076060" xmlDataType="decimal"/>
    </xmlCellPr>
  </singleXmlCell>
  <singleXmlCell id="263" r="I12" connectionId="0">
    <xmlCellPr id="1" uniqueName="P1076062">
      <xmlPr mapId="1" xpath="/GFI-IZD-POD/ISD-GFI-IZD-POD_1000341/P1076062" xmlDataType="decimal"/>
    </xmlCellPr>
  </singleXmlCell>
  <singleXmlCell id="264" r="H13" connectionId="0">
    <xmlCellPr id="1" uniqueName="P1076064">
      <xmlPr mapId="1" xpath="/GFI-IZD-POD/ISD-GFI-IZD-POD_1000341/P1076064" xmlDataType="decimal"/>
    </xmlCellPr>
  </singleXmlCell>
  <singleXmlCell id="265" r="I13" connectionId="0">
    <xmlCellPr id="1" uniqueName="P1076066">
      <xmlPr mapId="1" xpath="/GFI-IZD-POD/ISD-GFI-IZD-POD_1000341/P1076066" xmlDataType="decimal"/>
    </xmlCellPr>
  </singleXmlCell>
  <singleXmlCell id="266" r="H14" connectionId="0">
    <xmlCellPr id="1" uniqueName="P1076069">
      <xmlPr mapId="1" xpath="/GFI-IZD-POD/ISD-GFI-IZD-POD_1000341/P1076069" xmlDataType="decimal"/>
    </xmlCellPr>
  </singleXmlCell>
  <singleXmlCell id="267" r="I14" connectionId="0">
    <xmlCellPr id="1" uniqueName="P1076071">
      <xmlPr mapId="1" xpath="/GFI-IZD-POD/ISD-GFI-IZD-POD_1000341/P1076071" xmlDataType="decimal"/>
    </xmlCellPr>
  </singleXmlCell>
  <singleXmlCell id="268" r="H15" connectionId="0">
    <xmlCellPr id="1" uniqueName="P1076073">
      <xmlPr mapId="1" xpath="/GFI-IZD-POD/ISD-GFI-IZD-POD_1000341/P1076073" xmlDataType="decimal"/>
    </xmlCellPr>
  </singleXmlCell>
  <singleXmlCell id="269" r="I15" connectionId="0">
    <xmlCellPr id="1" uniqueName="P1076076">
      <xmlPr mapId="1" xpath="/GFI-IZD-POD/ISD-GFI-IZD-POD_1000341/P1076076" xmlDataType="decimal"/>
    </xmlCellPr>
  </singleXmlCell>
  <singleXmlCell id="270" r="H16" connectionId="0">
    <xmlCellPr id="1" uniqueName="P1076078">
      <xmlPr mapId="1" xpath="/GFI-IZD-POD/ISD-GFI-IZD-POD_1000341/P1076078" xmlDataType="decimal"/>
    </xmlCellPr>
  </singleXmlCell>
  <singleXmlCell id="271" r="I16" connectionId="0">
    <xmlCellPr id="1" uniqueName="P1076080">
      <xmlPr mapId="1" xpath="/GFI-IZD-POD/ISD-GFI-IZD-POD_1000341/P1076080" xmlDataType="decimal"/>
    </xmlCellPr>
  </singleXmlCell>
  <singleXmlCell id="272" r="H17" connectionId="0">
    <xmlCellPr id="1" uniqueName="P1076082">
      <xmlPr mapId="1" xpath="/GFI-IZD-POD/ISD-GFI-IZD-POD_1000341/P1076082" xmlDataType="decimal"/>
    </xmlCellPr>
  </singleXmlCell>
  <singleXmlCell id="273" r="I17" connectionId="0">
    <xmlCellPr id="1" uniqueName="P1076084">
      <xmlPr mapId="1" xpath="/GFI-IZD-POD/ISD-GFI-IZD-POD_1000341/P1076084" xmlDataType="decimal"/>
    </xmlCellPr>
  </singleXmlCell>
  <singleXmlCell id="274" r="H18" connectionId="0">
    <xmlCellPr id="1" uniqueName="P1076087">
      <xmlPr mapId="1" xpath="/GFI-IZD-POD/ISD-GFI-IZD-POD_1000341/P1076087" xmlDataType="decimal"/>
    </xmlCellPr>
  </singleXmlCell>
  <singleXmlCell id="275" r="I18" connectionId="0">
    <xmlCellPr id="1" uniqueName="P1076090">
      <xmlPr mapId="1" xpath="/GFI-IZD-POD/ISD-GFI-IZD-POD_1000341/P1076090" xmlDataType="decimal"/>
    </xmlCellPr>
  </singleXmlCell>
  <singleXmlCell id="278" r="I19" connectionId="0">
    <xmlCellPr id="1" uniqueName="P1076094">
      <xmlPr mapId="1" xpath="/GFI-IZD-POD/ISD-GFI-IZD-POD_1000341/P1076094" xmlDataType="decimal"/>
    </xmlCellPr>
  </singleXmlCell>
  <singleXmlCell id="279" r="H19" connectionId="0">
    <xmlCellPr id="1" uniqueName="P1076092">
      <xmlPr mapId="1" xpath="/GFI-IZD-POD/ISD-GFI-IZD-POD_1000341/P1076092" xmlDataType="decimal"/>
    </xmlCellPr>
  </singleXmlCell>
  <singleXmlCell id="280" r="H20" connectionId="0">
    <xmlCellPr id="1" uniqueName="P1076095">
      <xmlPr mapId="1" xpath="/GFI-IZD-POD/ISD-GFI-IZD-POD_1000341/P1076095" xmlDataType="decimal"/>
    </xmlCellPr>
  </singleXmlCell>
  <singleXmlCell id="281" r="I20" connectionId="0">
    <xmlCellPr id="1" uniqueName="P1076098">
      <xmlPr mapId="1" xpath="/GFI-IZD-POD/ISD-GFI-IZD-POD_1000341/P1076098" xmlDataType="decimal"/>
    </xmlCellPr>
  </singleXmlCell>
  <singleXmlCell id="282" r="H21" connectionId="0">
    <xmlCellPr id="1" uniqueName="P1076101">
      <xmlPr mapId="1" xpath="/GFI-IZD-POD/ISD-GFI-IZD-POD_1000341/P1076101" xmlDataType="decimal"/>
    </xmlCellPr>
  </singleXmlCell>
  <singleXmlCell id="283" r="I21" connectionId="0">
    <xmlCellPr id="1" uniqueName="P1076103">
      <xmlPr mapId="1" xpath="/GFI-IZD-POD/ISD-GFI-IZD-POD_1000341/P1076103" xmlDataType="decimal"/>
    </xmlCellPr>
  </singleXmlCell>
  <singleXmlCell id="284" r="H22" connectionId="0">
    <xmlCellPr id="1" uniqueName="P1076105">
      <xmlPr mapId="1" xpath="/GFI-IZD-POD/ISD-GFI-IZD-POD_1000341/P1076105" xmlDataType="decimal"/>
    </xmlCellPr>
  </singleXmlCell>
  <singleXmlCell id="285" r="I22" connectionId="0">
    <xmlCellPr id="1" uniqueName="P1076107">
      <xmlPr mapId="1" xpath="/GFI-IZD-POD/ISD-GFI-IZD-POD_1000341/P1076107" xmlDataType="decimal"/>
    </xmlCellPr>
  </singleXmlCell>
  <singleXmlCell id="286" r="H23" connectionId="0">
    <xmlCellPr id="1" uniqueName="P1076109">
      <xmlPr mapId="1" xpath="/GFI-IZD-POD/ISD-GFI-IZD-POD_1000341/P1076109" xmlDataType="decimal"/>
    </xmlCellPr>
  </singleXmlCell>
  <singleXmlCell id="287" r="I23" connectionId="0">
    <xmlCellPr id="1" uniqueName="P1076111">
      <xmlPr mapId="1" xpath="/GFI-IZD-POD/ISD-GFI-IZD-POD_1000341/P1076111" xmlDataType="decimal"/>
    </xmlCellPr>
  </singleXmlCell>
  <singleXmlCell id="288" r="H24" connectionId="0">
    <xmlCellPr id="1" uniqueName="P1076113">
      <xmlPr mapId="1" xpath="/GFI-IZD-POD/ISD-GFI-IZD-POD_1000341/P1076113" xmlDataType="decimal"/>
    </xmlCellPr>
  </singleXmlCell>
  <singleXmlCell id="289" r="I24" connectionId="0">
    <xmlCellPr id="1" uniqueName="P1076115">
      <xmlPr mapId="1" xpath="/GFI-IZD-POD/ISD-GFI-IZD-POD_1000341/P1076115" xmlDataType="decimal"/>
    </xmlCellPr>
  </singleXmlCell>
  <singleXmlCell id="290" r="H25" connectionId="0">
    <xmlCellPr id="1" uniqueName="P1076117">
      <xmlPr mapId="1" xpath="/GFI-IZD-POD/ISD-GFI-IZD-POD_1000341/P1076117" xmlDataType="decimal"/>
    </xmlCellPr>
  </singleXmlCell>
  <singleXmlCell id="291" r="I25" connectionId="0">
    <xmlCellPr id="1" uniqueName="P1076122">
      <xmlPr mapId="1" xpath="/GFI-IZD-POD/ISD-GFI-IZD-POD_1000341/P1076122" xmlDataType="decimal"/>
    </xmlCellPr>
  </singleXmlCell>
  <singleXmlCell id="292" r="H26" connectionId="0">
    <xmlCellPr id="1" uniqueName="P1076126">
      <xmlPr mapId="1" xpath="/GFI-IZD-POD/ISD-GFI-IZD-POD_1000341/P1076126" xmlDataType="decimal"/>
    </xmlCellPr>
  </singleXmlCell>
  <singleXmlCell id="293" r="I26" connectionId="0">
    <xmlCellPr id="1" uniqueName="P1076128">
      <xmlPr mapId="1" xpath="/GFI-IZD-POD/ISD-GFI-IZD-POD_1000341/P1076128" xmlDataType="decimal"/>
    </xmlCellPr>
  </singleXmlCell>
  <singleXmlCell id="294" r="H27" connectionId="0">
    <xmlCellPr id="1" uniqueName="P1076130">
      <xmlPr mapId="1" xpath="/GFI-IZD-POD/ISD-GFI-IZD-POD_1000341/P1076130" xmlDataType="decimal"/>
    </xmlCellPr>
  </singleXmlCell>
  <singleXmlCell id="295" r="I27" connectionId="0">
    <xmlCellPr id="1" uniqueName="P1076132">
      <xmlPr mapId="1" xpath="/GFI-IZD-POD/ISD-GFI-IZD-POD_1000341/P1076132" xmlDataType="decimal"/>
    </xmlCellPr>
  </singleXmlCell>
  <singleXmlCell id="296" r="H28" connectionId="0">
    <xmlCellPr id="1" uniqueName="P1076134">
      <xmlPr mapId="1" xpath="/GFI-IZD-POD/ISD-GFI-IZD-POD_1000341/P1076134" xmlDataType="decimal"/>
    </xmlCellPr>
  </singleXmlCell>
  <singleXmlCell id="297" r="I28" connectionId="0">
    <xmlCellPr id="1" uniqueName="P1076136">
      <xmlPr mapId="1" xpath="/GFI-IZD-POD/ISD-GFI-IZD-POD_1000341/P1076136" xmlDataType="decimal"/>
    </xmlCellPr>
  </singleXmlCell>
  <singleXmlCell id="298" r="H29" connectionId="0">
    <xmlCellPr id="1" uniqueName="P1076138">
      <xmlPr mapId="1" xpath="/GFI-IZD-POD/ISD-GFI-IZD-POD_1000341/P1076138" xmlDataType="decimal"/>
    </xmlCellPr>
  </singleXmlCell>
  <singleXmlCell id="299" r="I29" connectionId="0">
    <xmlCellPr id="1" uniqueName="P1076140">
      <xmlPr mapId="1" xpath="/GFI-IZD-POD/ISD-GFI-IZD-POD_1000341/P1076140" xmlDataType="decimal"/>
    </xmlCellPr>
  </singleXmlCell>
  <singleXmlCell id="300" r="H30" connectionId="0">
    <xmlCellPr id="1" uniqueName="P1076142">
      <xmlPr mapId="1" xpath="/GFI-IZD-POD/ISD-GFI-IZD-POD_1000341/P1076142" xmlDataType="decimal"/>
    </xmlCellPr>
  </singleXmlCell>
  <singleXmlCell id="301" r="I30" connectionId="0">
    <xmlCellPr id="1" uniqueName="P1076144">
      <xmlPr mapId="1" xpath="/GFI-IZD-POD/ISD-GFI-IZD-POD_1000341/P1076144" xmlDataType="decimal"/>
    </xmlCellPr>
  </singleXmlCell>
  <singleXmlCell id="302" r="H31" connectionId="0">
    <xmlCellPr id="1" uniqueName="P1076147">
      <xmlPr mapId="1" xpath="/GFI-IZD-POD/ISD-GFI-IZD-POD_1000341/P1076147" xmlDataType="decimal"/>
    </xmlCellPr>
  </singleXmlCell>
  <singleXmlCell id="303" r="I31" connectionId="0">
    <xmlCellPr id="1" uniqueName="P1076150">
      <xmlPr mapId="1" xpath="/GFI-IZD-POD/ISD-GFI-IZD-POD_1000341/P1076150" xmlDataType="decimal"/>
    </xmlCellPr>
  </singleXmlCell>
  <singleXmlCell id="304" r="H32" connectionId="0">
    <xmlCellPr id="1" uniqueName="P1076152">
      <xmlPr mapId="1" xpath="/GFI-IZD-POD/ISD-GFI-IZD-POD_1000341/P1076152" xmlDataType="decimal"/>
    </xmlCellPr>
  </singleXmlCell>
  <singleXmlCell id="305" r="I32" connectionId="0">
    <xmlCellPr id="1" uniqueName="P1076154">
      <xmlPr mapId="1" xpath="/GFI-IZD-POD/ISD-GFI-IZD-POD_1000341/P1076154" xmlDataType="decimal"/>
    </xmlCellPr>
  </singleXmlCell>
  <singleXmlCell id="306" r="H33" connectionId="0">
    <xmlCellPr id="1" uniqueName="P1076156">
      <xmlPr mapId="1" xpath="/GFI-IZD-POD/ISD-GFI-IZD-POD_1000341/P1076156" xmlDataType="decimal"/>
    </xmlCellPr>
  </singleXmlCell>
  <singleXmlCell id="307" r="I33" connectionId="0">
    <xmlCellPr id="1" uniqueName="P1076158">
      <xmlPr mapId="1" xpath="/GFI-IZD-POD/ISD-GFI-IZD-POD_1000341/P1076158" xmlDataType="decimal"/>
    </xmlCellPr>
  </singleXmlCell>
  <singleXmlCell id="308" r="H34" connectionId="0">
    <xmlCellPr id="1" uniqueName="P1076162">
      <xmlPr mapId="1" xpath="/GFI-IZD-POD/ISD-GFI-IZD-POD_1000341/P1076162" xmlDataType="decimal"/>
    </xmlCellPr>
  </singleXmlCell>
  <singleXmlCell id="309" r="I34" connectionId="0">
    <xmlCellPr id="1" uniqueName="P1076164">
      <xmlPr mapId="1" xpath="/GFI-IZD-POD/ISD-GFI-IZD-POD_1000341/P1076164" xmlDataType="decimal"/>
    </xmlCellPr>
  </singleXmlCell>
  <singleXmlCell id="310" r="H35" connectionId="0">
    <xmlCellPr id="1" uniqueName="P1076166">
      <xmlPr mapId="1" xpath="/GFI-IZD-POD/ISD-GFI-IZD-POD_1000341/P1076166" xmlDataType="decimal"/>
    </xmlCellPr>
  </singleXmlCell>
  <singleXmlCell id="311" r="I35" connectionId="0">
    <xmlCellPr id="1" uniqueName="P1076168">
      <xmlPr mapId="1" xpath="/GFI-IZD-POD/ISD-GFI-IZD-POD_1000341/P1076168" xmlDataType="decimal"/>
    </xmlCellPr>
  </singleXmlCell>
  <singleXmlCell id="312" r="H36" connectionId="0">
    <xmlCellPr id="1" uniqueName="P1076170">
      <xmlPr mapId="1" xpath="/GFI-IZD-POD/ISD-GFI-IZD-POD_1000341/P1076170" xmlDataType="decimal"/>
    </xmlCellPr>
  </singleXmlCell>
  <singleXmlCell id="313" r="I36" connectionId="0">
    <xmlCellPr id="1" uniqueName="P1076173">
      <xmlPr mapId="1" xpath="/GFI-IZD-POD/ISD-GFI-IZD-POD_1000341/P1076173" xmlDataType="decimal"/>
    </xmlCellPr>
  </singleXmlCell>
  <singleXmlCell id="314" r="H37" connectionId="0">
    <xmlCellPr id="1" uniqueName="P1076175">
      <xmlPr mapId="1" xpath="/GFI-IZD-POD/ISD-GFI-IZD-POD_1000341/P1076175" xmlDataType="decimal"/>
    </xmlCellPr>
  </singleXmlCell>
  <singleXmlCell id="315" r="I37" connectionId="0">
    <xmlCellPr id="1" uniqueName="P1076178">
      <xmlPr mapId="1" xpath="/GFI-IZD-POD/ISD-GFI-IZD-POD_1000341/P1076178" xmlDataType="decimal"/>
    </xmlCellPr>
  </singleXmlCell>
  <singleXmlCell id="316" r="H38" connectionId="0">
    <xmlCellPr id="1" uniqueName="P1076180">
      <xmlPr mapId="1" xpath="/GFI-IZD-POD/ISD-GFI-IZD-POD_1000341/P1076180" xmlDataType="decimal"/>
    </xmlCellPr>
  </singleXmlCell>
  <singleXmlCell id="317" r="I38" connectionId="0">
    <xmlCellPr id="1" uniqueName="P1076182">
      <xmlPr mapId="1" xpath="/GFI-IZD-POD/ISD-GFI-IZD-POD_1000341/P1076182" xmlDataType="decimal"/>
    </xmlCellPr>
  </singleXmlCell>
  <singleXmlCell id="318" r="H39" connectionId="0">
    <xmlCellPr id="1" uniqueName="P1076234">
      <xmlPr mapId="1" xpath="/GFI-IZD-POD/ISD-GFI-IZD-POD_1000341/P1076234" xmlDataType="decimal"/>
    </xmlCellPr>
  </singleXmlCell>
  <singleXmlCell id="319" r="I39" connectionId="0">
    <xmlCellPr id="1" uniqueName="P1076236">
      <xmlPr mapId="1" xpath="/GFI-IZD-POD/ISD-GFI-IZD-POD_1000341/P1076236" xmlDataType="decimal"/>
    </xmlCellPr>
  </singleXmlCell>
  <singleXmlCell id="320" r="H40" connectionId="0">
    <xmlCellPr id="1" uniqueName="P1076240">
      <xmlPr mapId="1" xpath="/GFI-IZD-POD/ISD-GFI-IZD-POD_1000341/P1076240" xmlDataType="decimal"/>
    </xmlCellPr>
  </singleXmlCell>
  <singleXmlCell id="321" r="I40" connectionId="0">
    <xmlCellPr id="1" uniqueName="P1076243">
      <xmlPr mapId="1" xpath="/GFI-IZD-POD/ISD-GFI-IZD-POD_1000341/P1076243" xmlDataType="decimal"/>
    </xmlCellPr>
  </singleXmlCell>
  <singleXmlCell id="322" r="H41" connectionId="0">
    <xmlCellPr id="1" uniqueName="P1076245">
      <xmlPr mapId="1" xpath="/GFI-IZD-POD/ISD-GFI-IZD-POD_1000341/P1076245" xmlDataType="decimal"/>
    </xmlCellPr>
  </singleXmlCell>
  <singleXmlCell id="323" r="I41" connectionId="0">
    <xmlCellPr id="1" uniqueName="P1076247">
      <xmlPr mapId="1" xpath="/GFI-IZD-POD/ISD-GFI-IZD-POD_1000341/P1076247" xmlDataType="decimal"/>
    </xmlCellPr>
  </singleXmlCell>
  <singleXmlCell id="324" r="H42" connectionId="0">
    <xmlCellPr id="1" uniqueName="P1076249">
      <xmlPr mapId="1" xpath="/GFI-IZD-POD/ISD-GFI-IZD-POD_1000341/P1076249" xmlDataType="decimal"/>
    </xmlCellPr>
  </singleXmlCell>
  <singleXmlCell id="325" r="I42" connectionId="0">
    <xmlCellPr id="1" uniqueName="P1076251">
      <xmlPr mapId="1" xpath="/GFI-IZD-POD/ISD-GFI-IZD-POD_1000341/P1076251" xmlDataType="decimal"/>
    </xmlCellPr>
  </singleXmlCell>
  <singleXmlCell id="326" r="H43" connectionId="0">
    <xmlCellPr id="1" uniqueName="P1076253">
      <xmlPr mapId="1" xpath="/GFI-IZD-POD/ISD-GFI-IZD-POD_1000341/P1076253" xmlDataType="decimal"/>
    </xmlCellPr>
  </singleXmlCell>
  <singleXmlCell id="327" r="I43" connectionId="0">
    <xmlCellPr id="1" uniqueName="P1076255">
      <xmlPr mapId="1" xpath="/GFI-IZD-POD/ISD-GFI-IZD-POD_1000341/P1076255" xmlDataType="decimal"/>
    </xmlCellPr>
  </singleXmlCell>
  <singleXmlCell id="328" r="H44" connectionId="0">
    <xmlCellPr id="1" uniqueName="P1076257">
      <xmlPr mapId="1" xpath="/GFI-IZD-POD/ISD-GFI-IZD-POD_1000341/P1076257" xmlDataType="decimal"/>
    </xmlCellPr>
  </singleXmlCell>
  <singleXmlCell id="329" r="I44" connectionId="0">
    <xmlCellPr id="1" uniqueName="P1076259">
      <xmlPr mapId="1" xpath="/GFI-IZD-POD/ISD-GFI-IZD-POD_1000341/P1076259" xmlDataType="decimal"/>
    </xmlCellPr>
  </singleXmlCell>
  <singleXmlCell id="330" r="H45" connectionId="0">
    <xmlCellPr id="1" uniqueName="P1076262">
      <xmlPr mapId="1" xpath="/GFI-IZD-POD/ISD-GFI-IZD-POD_1000341/P1076262" xmlDataType="decimal"/>
    </xmlCellPr>
  </singleXmlCell>
  <singleXmlCell id="331" r="I45" connectionId="0">
    <xmlCellPr id="1" uniqueName="P1076264">
      <xmlPr mapId="1" xpath="/GFI-IZD-POD/ISD-GFI-IZD-POD_1000341/P1076264" xmlDataType="decimal"/>
    </xmlCellPr>
  </singleXmlCell>
  <singleXmlCell id="332" r="H46" connectionId="0">
    <xmlCellPr id="1" uniqueName="P1076274">
      <xmlPr mapId="1" xpath="/GFI-IZD-POD/ISD-GFI-IZD-POD_1000341/P1076274" xmlDataType="decimal"/>
    </xmlCellPr>
  </singleXmlCell>
  <singleXmlCell id="333" r="I46" connectionId="0">
    <xmlCellPr id="1" uniqueName="P1076276">
      <xmlPr mapId="1" xpath="/GFI-IZD-POD/ISD-GFI-IZD-POD_1000341/P1076276" xmlDataType="decimal"/>
    </xmlCellPr>
  </singleXmlCell>
  <singleXmlCell id="334" r="H47" connectionId="0">
    <xmlCellPr id="1" uniqueName="P1076278">
      <xmlPr mapId="1" xpath="/GFI-IZD-POD/ISD-GFI-IZD-POD_1000341/P1076278" xmlDataType="decimal"/>
    </xmlCellPr>
  </singleXmlCell>
  <singleXmlCell id="335" r="I47" connectionId="0">
    <xmlCellPr id="1" uniqueName="P1076280">
      <xmlPr mapId="1" xpath="/GFI-IZD-POD/ISD-GFI-IZD-POD_1000341/P1076280" xmlDataType="decimal"/>
    </xmlCellPr>
  </singleXmlCell>
  <singleXmlCell id="336" r="H48" connectionId="0">
    <xmlCellPr id="1" uniqueName="P1076281">
      <xmlPr mapId="1" xpath="/GFI-IZD-POD/ISD-GFI-IZD-POD_1000341/P1076281" xmlDataType="decimal"/>
    </xmlCellPr>
  </singleXmlCell>
  <singleXmlCell id="337" r="I48" connectionId="0">
    <xmlCellPr id="1" uniqueName="P1076282">
      <xmlPr mapId="1" xpath="/GFI-IZD-POD/ISD-GFI-IZD-POD_1000341/P1076282" xmlDataType="decimal"/>
    </xmlCellPr>
  </singleXmlCell>
  <singleXmlCell id="338" r="H49" connectionId="0">
    <xmlCellPr id="1" uniqueName="P1076283">
      <xmlPr mapId="1" xpath="/GFI-IZD-POD/ISD-GFI-IZD-POD_1000341/P1076283" xmlDataType="decimal"/>
    </xmlCellPr>
  </singleXmlCell>
  <singleXmlCell id="339" r="I49" connectionId="0">
    <xmlCellPr id="1" uniqueName="P1076284">
      <xmlPr mapId="1" xpath="/GFI-IZD-POD/ISD-GFI-IZD-POD_1000341/P1076284" xmlDataType="decimal"/>
    </xmlCellPr>
  </singleXmlCell>
  <singleXmlCell id="340" r="H50" connectionId="0">
    <xmlCellPr id="1" uniqueName="P1076285">
      <xmlPr mapId="1" xpath="/GFI-IZD-POD/ISD-GFI-IZD-POD_1000341/P1076285" xmlDataType="decimal"/>
    </xmlCellPr>
  </singleXmlCell>
  <singleXmlCell id="341" r="I50" connectionId="0">
    <xmlCellPr id="1" uniqueName="P1076286">
      <xmlPr mapId="1" xpath="/GFI-IZD-POD/ISD-GFI-IZD-POD_1000341/P1076286" xmlDataType="decimal"/>
    </xmlCellPr>
  </singleXmlCell>
  <singleXmlCell id="342" r="H51" connectionId="0">
    <xmlCellPr id="1" uniqueName="P1076287">
      <xmlPr mapId="1" xpath="/GFI-IZD-POD/ISD-GFI-IZD-POD_1000341/P1076287" xmlDataType="decimal"/>
    </xmlCellPr>
  </singleXmlCell>
  <singleXmlCell id="343" r="I51" connectionId="0">
    <xmlCellPr id="1" uniqueName="P1076288">
      <xmlPr mapId="1" xpath="/GFI-IZD-POD/ISD-GFI-IZD-POD_1000341/P1076288" xmlDataType="decimal"/>
    </xmlCellPr>
  </singleXmlCell>
  <singleXmlCell id="344" r="H52" connectionId="0">
    <xmlCellPr id="1" uniqueName="P1076289">
      <xmlPr mapId="1" xpath="/GFI-IZD-POD/ISD-GFI-IZD-POD_1000341/P1076289" xmlDataType="decimal"/>
    </xmlCellPr>
  </singleXmlCell>
  <singleXmlCell id="345" r="I52" connectionId="0">
    <xmlCellPr id="1" uniqueName="P1076291">
      <xmlPr mapId="1" xpath="/GFI-IZD-POD/ISD-GFI-IZD-POD_1000341/P1076291" xmlDataType="decimal"/>
    </xmlCellPr>
  </singleXmlCell>
  <singleXmlCell id="346" r="H53" connectionId="0">
    <xmlCellPr id="1" uniqueName="P1076293">
      <xmlPr mapId="1" xpath="/GFI-IZD-POD/ISD-GFI-IZD-POD_1000341/P1076293" xmlDataType="decimal"/>
    </xmlCellPr>
  </singleXmlCell>
  <singleXmlCell id="347" r="I53" connectionId="0">
    <xmlCellPr id="1" uniqueName="P1076295">
      <xmlPr mapId="1" xpath="/GFI-IZD-POD/ISD-GFI-IZD-POD_1000341/P1076295" xmlDataType="decimal"/>
    </xmlCellPr>
  </singleXmlCell>
  <singleXmlCell id="348" r="H54" connectionId="0">
    <xmlCellPr id="1" uniqueName="P1076297">
      <xmlPr mapId="1" xpath="/GFI-IZD-POD/ISD-GFI-IZD-POD_1000341/P1076297" xmlDataType="decimal"/>
    </xmlCellPr>
  </singleXmlCell>
  <singleXmlCell id="349" r="I54" connectionId="0">
    <xmlCellPr id="1" uniqueName="P1076299">
      <xmlPr mapId="1" xpath="/GFI-IZD-POD/ISD-GFI-IZD-POD_1000341/P1076299" xmlDataType="decimal"/>
    </xmlCellPr>
  </singleXmlCell>
  <singleXmlCell id="350" r="H55" connectionId="0">
    <xmlCellPr id="1" uniqueName="P1076301">
      <xmlPr mapId="1" xpath="/GFI-IZD-POD/ISD-GFI-IZD-POD_1000341/P1076301" xmlDataType="decimal"/>
    </xmlCellPr>
  </singleXmlCell>
  <singleXmlCell id="351" r="I55" connectionId="0">
    <xmlCellPr id="1" uniqueName="P1076303">
      <xmlPr mapId="1" xpath="/GFI-IZD-POD/ISD-GFI-IZD-POD_1000341/P1076303" xmlDataType="decimal"/>
    </xmlCellPr>
  </singleXmlCell>
  <singleXmlCell id="352" r="H56" connectionId="0">
    <xmlCellPr id="1" uniqueName="P1076315">
      <xmlPr mapId="1" xpath="/GFI-IZD-POD/ISD-GFI-IZD-POD_1000341/P1076315" xmlDataType="decimal"/>
    </xmlCellPr>
  </singleXmlCell>
  <singleXmlCell id="353" r="I56" connectionId="0">
    <xmlCellPr id="1" uniqueName="P1076317">
      <xmlPr mapId="1" xpath="/GFI-IZD-POD/ISD-GFI-IZD-POD_1000341/P1076317" xmlDataType="decimal"/>
    </xmlCellPr>
  </singleXmlCell>
  <singleXmlCell id="354" r="H57" connectionId="0">
    <xmlCellPr id="1" uniqueName="P1076322">
      <xmlPr mapId="1" xpath="/GFI-IZD-POD/ISD-GFI-IZD-POD_1000341/P1076322" xmlDataType="decimal"/>
    </xmlCellPr>
  </singleXmlCell>
  <singleXmlCell id="355" r="I57" connectionId="0">
    <xmlCellPr id="1" uniqueName="P1076324">
      <xmlPr mapId="1" xpath="/GFI-IZD-POD/ISD-GFI-IZD-POD_1000341/P1076324" xmlDataType="decimal"/>
    </xmlCellPr>
  </singleXmlCell>
  <singleXmlCell id="356" r="H58" connectionId="0">
    <xmlCellPr id="1" uniqueName="P1076326">
      <xmlPr mapId="1" xpath="/GFI-IZD-POD/ISD-GFI-IZD-POD_1000341/P1076326" xmlDataType="decimal"/>
    </xmlCellPr>
  </singleXmlCell>
  <singleXmlCell id="357" r="I58" connectionId="0">
    <xmlCellPr id="1" uniqueName="P1076330">
      <xmlPr mapId="1" xpath="/GFI-IZD-POD/ISD-GFI-IZD-POD_1000341/P1076330" xmlDataType="decimal"/>
    </xmlCellPr>
  </singleXmlCell>
  <singleXmlCell id="358" r="H59" connectionId="0">
    <xmlCellPr id="1" uniqueName="P1076331">
      <xmlPr mapId="1" xpath="/GFI-IZD-POD/ISD-GFI-IZD-POD_1000341/P1076331" xmlDataType="decimal"/>
    </xmlCellPr>
  </singleXmlCell>
  <singleXmlCell id="359" r="I59" connectionId="0">
    <xmlCellPr id="1" uniqueName="P1076332">
      <xmlPr mapId="1" xpath="/GFI-IZD-POD/ISD-GFI-IZD-POD_1000341/P1076332" xmlDataType="decimal"/>
    </xmlCellPr>
  </singleXmlCell>
  <singleXmlCell id="360" r="H60" connectionId="0">
    <xmlCellPr id="1" uniqueName="P1076333">
      <xmlPr mapId="1" xpath="/GFI-IZD-POD/ISD-GFI-IZD-POD_1000341/P1076333" xmlDataType="decimal"/>
    </xmlCellPr>
  </singleXmlCell>
  <singleXmlCell id="361" r="I60" connectionId="0">
    <xmlCellPr id="1" uniqueName="P1076334">
      <xmlPr mapId="1" xpath="/GFI-IZD-POD/ISD-GFI-IZD-POD_1000341/P1076334" xmlDataType="decimal"/>
    </xmlCellPr>
  </singleXmlCell>
  <singleXmlCell id="362" r="H61" connectionId="0">
    <xmlCellPr id="1" uniqueName="P1076335">
      <xmlPr mapId="1" xpath="/GFI-IZD-POD/ISD-GFI-IZD-POD_1000341/P1076335" xmlDataType="decimal"/>
    </xmlCellPr>
  </singleXmlCell>
  <singleXmlCell id="363" r="I61" connectionId="0">
    <xmlCellPr id="1" uniqueName="P1076336">
      <xmlPr mapId="1" xpath="/GFI-IZD-POD/ISD-GFI-IZD-POD_1000341/P1076336" xmlDataType="decimal"/>
    </xmlCellPr>
  </singleXmlCell>
  <singleXmlCell id="364" r="H62" connectionId="0">
    <xmlCellPr id="1" uniqueName="P1076337">
      <xmlPr mapId="1" xpath="/GFI-IZD-POD/ISD-GFI-IZD-POD_1000341/P1076337" xmlDataType="decimal"/>
    </xmlCellPr>
  </singleXmlCell>
  <singleXmlCell id="365" r="I62" connectionId="0">
    <xmlCellPr id="1" uniqueName="P1076338">
      <xmlPr mapId="1" xpath="/GFI-IZD-POD/ISD-GFI-IZD-POD_1000341/P1076338" xmlDataType="decimal"/>
    </xmlCellPr>
  </singleXmlCell>
  <singleXmlCell id="366" r="H63" connectionId="0">
    <xmlCellPr id="1" uniqueName="P1076339">
      <xmlPr mapId="1" xpath="/GFI-IZD-POD/ISD-GFI-IZD-POD_1000341/P1076339" xmlDataType="decimal"/>
    </xmlCellPr>
  </singleXmlCell>
  <singleXmlCell id="367" r="I63" connectionId="0">
    <xmlCellPr id="1" uniqueName="P1076340">
      <xmlPr mapId="1" xpath="/GFI-IZD-POD/ISD-GFI-IZD-POD_1000341/P1076340" xmlDataType="decimal"/>
    </xmlCellPr>
  </singleXmlCell>
  <singleXmlCell id="368" r="H64" connectionId="0">
    <xmlCellPr id="1" uniqueName="P1076341">
      <xmlPr mapId="1" xpath="/GFI-IZD-POD/ISD-GFI-IZD-POD_1000341/P1076341" xmlDataType="decimal"/>
    </xmlCellPr>
  </singleXmlCell>
  <singleXmlCell id="369" r="I64" connectionId="0">
    <xmlCellPr id="1" uniqueName="P1076342">
      <xmlPr mapId="1" xpath="/GFI-IZD-POD/ISD-GFI-IZD-POD_1000341/P1076342" xmlDataType="decimal"/>
    </xmlCellPr>
  </singleXmlCell>
  <singleXmlCell id="370" r="H65" connectionId="0">
    <xmlCellPr id="1" uniqueName="P1076343">
      <xmlPr mapId="1" xpath="/GFI-IZD-POD/ISD-GFI-IZD-POD_1000341/P1076343" xmlDataType="decimal"/>
    </xmlCellPr>
  </singleXmlCell>
  <singleXmlCell id="371" r="I65" connectionId="0">
    <xmlCellPr id="1" uniqueName="P1076344">
      <xmlPr mapId="1" xpath="/GFI-IZD-POD/ISD-GFI-IZD-POD_1000341/P1076344" xmlDataType="decimal"/>
    </xmlCellPr>
  </singleXmlCell>
  <singleXmlCell id="372" r="H66" connectionId="0">
    <xmlCellPr id="1" uniqueName="P1076345">
      <xmlPr mapId="1" xpath="/GFI-IZD-POD/ISD-GFI-IZD-POD_1000341/P1076345" xmlDataType="decimal"/>
    </xmlCellPr>
  </singleXmlCell>
  <singleXmlCell id="373" r="I66" connectionId="0">
    <xmlCellPr id="1" uniqueName="P1076346">
      <xmlPr mapId="1" xpath="/GFI-IZD-POD/ISD-GFI-IZD-POD_1000341/P1076346" xmlDataType="decimal"/>
    </xmlCellPr>
  </singleXmlCell>
  <singleXmlCell id="374" r="H67" connectionId="0">
    <xmlCellPr id="1" uniqueName="P1076347">
      <xmlPr mapId="1" xpath="/GFI-IZD-POD/ISD-GFI-IZD-POD_1000341/P1076347" xmlDataType="decimal"/>
    </xmlCellPr>
  </singleXmlCell>
  <singleXmlCell id="375" r="I67" connectionId="0">
    <xmlCellPr id="1" uniqueName="P1076348">
      <xmlPr mapId="1" xpath="/GFI-IZD-POD/ISD-GFI-IZD-POD_1000341/P1076348" xmlDataType="decimal"/>
    </xmlCellPr>
  </singleXmlCell>
  <singleXmlCell id="376" r="H69" connectionId="0">
    <xmlCellPr id="1" uniqueName="P1076349">
      <xmlPr mapId="1" xpath="/GFI-IZD-POD/ISD-GFI-IZD-POD_1000341/P1076349" xmlDataType="decimal"/>
    </xmlCellPr>
  </singleXmlCell>
  <singleXmlCell id="377" r="I69" connectionId="0">
    <xmlCellPr id="1" uniqueName="P1076350">
      <xmlPr mapId="1" xpath="/GFI-IZD-POD/ISD-GFI-IZD-POD_1000341/P1076350" xmlDataType="decimal"/>
    </xmlCellPr>
  </singleXmlCell>
  <singleXmlCell id="378" r="H70" connectionId="0">
    <xmlCellPr id="1" uniqueName="P1076351">
      <xmlPr mapId="1" xpath="/GFI-IZD-POD/ISD-GFI-IZD-POD_1000341/P1076351" xmlDataType="decimal"/>
    </xmlCellPr>
  </singleXmlCell>
  <singleXmlCell id="379" r="I70" connectionId="0">
    <xmlCellPr id="1" uniqueName="P1076352">
      <xmlPr mapId="1" xpath="/GFI-IZD-POD/ISD-GFI-IZD-POD_1000341/P1076352" xmlDataType="decimal"/>
    </xmlCellPr>
  </singleXmlCell>
  <singleXmlCell id="380" r="H71" connectionId="0">
    <xmlCellPr id="1" uniqueName="P1076353">
      <xmlPr mapId="1" xpath="/GFI-IZD-POD/ISD-GFI-IZD-POD_1000341/P1076353" xmlDataType="decimal"/>
    </xmlCellPr>
  </singleXmlCell>
  <singleXmlCell id="381" r="I71" connectionId="0">
    <xmlCellPr id="1" uniqueName="P1076354">
      <xmlPr mapId="1" xpath="/GFI-IZD-POD/ISD-GFI-IZD-POD_1000341/P1076354" xmlDataType="decimal"/>
    </xmlCellPr>
  </singleXmlCell>
  <singleXmlCell id="382" r="H72" connectionId="0">
    <xmlCellPr id="1" uniqueName="P1076355">
      <xmlPr mapId="1" xpath="/GFI-IZD-POD/ISD-GFI-IZD-POD_1000341/P1076355" xmlDataType="decimal"/>
    </xmlCellPr>
  </singleXmlCell>
  <singleXmlCell id="383" r="I72" connectionId="0">
    <xmlCellPr id="1" uniqueName="P1076356">
      <xmlPr mapId="1" xpath="/GFI-IZD-POD/ISD-GFI-IZD-POD_1000341/P1076356" xmlDataType="decimal"/>
    </xmlCellPr>
  </singleXmlCell>
  <singleXmlCell id="384" r="H73" connectionId="0">
    <xmlCellPr id="1" uniqueName="P1076357">
      <xmlPr mapId="1" xpath="/GFI-IZD-POD/ISD-GFI-IZD-POD_1000341/P1076357" xmlDataType="decimal"/>
    </xmlCellPr>
  </singleXmlCell>
  <singleXmlCell id="385" r="I73" connectionId="0">
    <xmlCellPr id="1" uniqueName="P1076358">
      <xmlPr mapId="1" xpath="/GFI-IZD-POD/ISD-GFI-IZD-POD_1000341/P1076358" xmlDataType="decimal"/>
    </xmlCellPr>
  </singleXmlCell>
  <singleXmlCell id="386" r="H74" connectionId="0">
    <xmlCellPr id="1" uniqueName="P1076359">
      <xmlPr mapId="1" xpath="/GFI-IZD-POD/ISD-GFI-IZD-POD_1000341/P1076359" xmlDataType="decimal"/>
    </xmlCellPr>
  </singleXmlCell>
  <singleXmlCell id="387" r="I74" connectionId="0">
    <xmlCellPr id="1" uniqueName="P1076360">
      <xmlPr mapId="1" xpath="/GFI-IZD-POD/ISD-GFI-IZD-POD_1000341/P1076360" xmlDataType="decimal"/>
    </xmlCellPr>
  </singleXmlCell>
  <singleXmlCell id="388" r="H76" connectionId="0">
    <xmlCellPr id="1" uniqueName="P1076361">
      <xmlPr mapId="1" xpath="/GFI-IZD-POD/ISD-GFI-IZD-POD_1000341/P1076361" xmlDataType="decimal"/>
    </xmlCellPr>
  </singleXmlCell>
  <singleXmlCell id="389" r="I76" connectionId="0">
    <xmlCellPr id="1" uniqueName="P1076362">
      <xmlPr mapId="1" xpath="/GFI-IZD-POD/ISD-GFI-IZD-POD_1000341/P1076362" xmlDataType="decimal"/>
    </xmlCellPr>
  </singleXmlCell>
  <singleXmlCell id="390" r="H77" connectionId="0">
    <xmlCellPr id="1" uniqueName="P1076363">
      <xmlPr mapId="1" xpath="/GFI-IZD-POD/ISD-GFI-IZD-POD_1000341/P1076363" xmlDataType="decimal"/>
    </xmlCellPr>
  </singleXmlCell>
  <singleXmlCell id="391" r="I77" connectionId="0">
    <xmlCellPr id="1" uniqueName="P1076364">
      <xmlPr mapId="1" xpath="/GFI-IZD-POD/ISD-GFI-IZD-POD_1000341/P1076364" xmlDataType="decimal"/>
    </xmlCellPr>
  </singleXmlCell>
  <singleXmlCell id="392" r="H78" connectionId="0">
    <xmlCellPr id="1" uniqueName="P1076365">
      <xmlPr mapId="1" xpath="/GFI-IZD-POD/ISD-GFI-IZD-POD_1000341/P1076365" xmlDataType="decimal"/>
    </xmlCellPr>
  </singleXmlCell>
  <singleXmlCell id="393" r="I78" connectionId="0">
    <xmlCellPr id="1" uniqueName="P1076366">
      <xmlPr mapId="1" xpath="/GFI-IZD-POD/ISD-GFI-IZD-POD_1000341/P1076366" xmlDataType="decimal"/>
    </xmlCellPr>
  </singleXmlCell>
  <singleXmlCell id="394" r="H79" connectionId="0">
    <xmlCellPr id="1" uniqueName="P1076367">
      <xmlPr mapId="1" xpath="/GFI-IZD-POD/ISD-GFI-IZD-POD_1000341/P1076367" xmlDataType="decimal"/>
    </xmlCellPr>
  </singleXmlCell>
  <singleXmlCell id="395" r="I79" connectionId="0">
    <xmlCellPr id="1" uniqueName="P1076368">
      <xmlPr mapId="1" xpath="/GFI-IZD-POD/ISD-GFI-IZD-POD_1000341/P1076368" xmlDataType="decimal"/>
    </xmlCellPr>
  </singleXmlCell>
  <singleXmlCell id="396" r="H80" connectionId="0">
    <xmlCellPr id="1" uniqueName="P1076369">
      <xmlPr mapId="1" xpath="/GFI-IZD-POD/ISD-GFI-IZD-POD_1000341/P1076369" xmlDataType="decimal"/>
    </xmlCellPr>
  </singleXmlCell>
  <singleXmlCell id="397" r="I80" connectionId="0">
    <xmlCellPr id="1" uniqueName="P1076370">
      <xmlPr mapId="1" xpath="/GFI-IZD-POD/ISD-GFI-IZD-POD_1000341/P1076370" xmlDataType="decimal"/>
    </xmlCellPr>
  </singleXmlCell>
  <singleXmlCell id="398" r="H81" connectionId="0">
    <xmlCellPr id="1" uniqueName="P1076371">
      <xmlPr mapId="1" xpath="/GFI-IZD-POD/ISD-GFI-IZD-POD_1000341/P1076371" xmlDataType="decimal"/>
    </xmlCellPr>
  </singleXmlCell>
  <singleXmlCell id="399" r="I81" connectionId="0">
    <xmlCellPr id="1" uniqueName="P1076372">
      <xmlPr mapId="1" xpath="/GFI-IZD-POD/ISD-GFI-IZD-POD_1000341/P1076372" xmlDataType="decimal"/>
    </xmlCellPr>
  </singleXmlCell>
  <singleXmlCell id="400" r="H82" connectionId="0">
    <xmlCellPr id="1" uniqueName="P1076373">
      <xmlPr mapId="1" xpath="/GFI-IZD-POD/ISD-GFI-IZD-POD_1000341/P1076373" xmlDataType="decimal"/>
    </xmlCellPr>
  </singleXmlCell>
  <singleXmlCell id="401" r="I82" connectionId="0">
    <xmlCellPr id="1" uniqueName="P1076374">
      <xmlPr mapId="1" xpath="/GFI-IZD-POD/ISD-GFI-IZD-POD_1000341/P1076374" xmlDataType="decimal"/>
    </xmlCellPr>
  </singleXmlCell>
  <singleXmlCell id="402" r="H84" connectionId="0">
    <xmlCellPr id="1" uniqueName="P1076375">
      <xmlPr mapId="1" xpath="/GFI-IZD-POD/ISD-GFI-IZD-POD_1000341/P1076375" xmlDataType="decimal"/>
    </xmlCellPr>
  </singleXmlCell>
  <singleXmlCell id="403" r="I84" connectionId="0">
    <xmlCellPr id="1" uniqueName="P1076376">
      <xmlPr mapId="1" xpath="/GFI-IZD-POD/ISD-GFI-IZD-POD_1000341/P1076376" xmlDataType="decimal"/>
    </xmlCellPr>
  </singleXmlCell>
  <singleXmlCell id="404" r="H85" connectionId="0">
    <xmlCellPr id="1" uniqueName="P1076377">
      <xmlPr mapId="1" xpath="/GFI-IZD-POD/ISD-GFI-IZD-POD_1000341/P1076377" xmlDataType="decimal"/>
    </xmlCellPr>
  </singleXmlCell>
  <singleXmlCell id="405" r="I85" connectionId="0">
    <xmlCellPr id="1" uniqueName="P1076378">
      <xmlPr mapId="1" xpath="/GFI-IZD-POD/ISD-GFI-IZD-POD_1000341/P1076378" xmlDataType="decimal"/>
    </xmlCellPr>
  </singleXmlCell>
  <singleXmlCell id="406" r="H86" connectionId="0">
    <xmlCellPr id="1" uniqueName="P1076379">
      <xmlPr mapId="1" xpath="/GFI-IZD-POD/ISD-GFI-IZD-POD_1000341/P1076379" xmlDataType="decimal"/>
    </xmlCellPr>
  </singleXmlCell>
  <singleXmlCell id="407" r="I86" connectionId="0">
    <xmlCellPr id="1" uniqueName="P1076380">
      <xmlPr mapId="1" xpath="/GFI-IZD-POD/ISD-GFI-IZD-POD_1000341/P1076380" xmlDataType="decimal"/>
    </xmlCellPr>
  </singleXmlCell>
  <singleXmlCell id="408" r="H88" connectionId="0">
    <xmlCellPr id="1" uniqueName="P1076381">
      <xmlPr mapId="1" xpath="/GFI-IZD-POD/ISD-GFI-IZD-POD_1000341/P1076381" xmlDataType="decimal"/>
    </xmlCellPr>
  </singleXmlCell>
  <singleXmlCell id="409" r="I88" connectionId="0">
    <xmlCellPr id="1" uniqueName="P1076382">
      <xmlPr mapId="1" xpath="/GFI-IZD-POD/ISD-GFI-IZD-POD_1000341/P1076382" xmlDataType="decimal"/>
    </xmlCellPr>
  </singleXmlCell>
  <singleXmlCell id="410" r="H89" connectionId="0">
    <xmlCellPr id="1" uniqueName="P1076383">
      <xmlPr mapId="1" xpath="/GFI-IZD-POD/ISD-GFI-IZD-POD_1000341/P1076383" xmlDataType="decimal"/>
    </xmlCellPr>
  </singleXmlCell>
  <singleXmlCell id="411" r="I89" connectionId="0">
    <xmlCellPr id="1" uniqueName="P1076384">
      <xmlPr mapId="1" xpath="/GFI-IZD-POD/ISD-GFI-IZD-POD_1000341/P1076384" xmlDataType="decimal"/>
    </xmlCellPr>
  </singleXmlCell>
  <singleXmlCell id="412" r="H90" connectionId="0">
    <xmlCellPr id="1" uniqueName="P1076385">
      <xmlPr mapId="1" xpath="/GFI-IZD-POD/ISD-GFI-IZD-POD_1000341/P1076385" xmlDataType="decimal"/>
    </xmlCellPr>
  </singleXmlCell>
  <singleXmlCell id="413" r="I90" connectionId="0">
    <xmlCellPr id="1" uniqueName="P1076386">
      <xmlPr mapId="1" xpath="/GFI-IZD-POD/ISD-GFI-IZD-POD_1000341/P1076386" xmlDataType="decimal"/>
    </xmlCellPr>
  </singleXmlCell>
  <singleXmlCell id="414" r="H91" connectionId="0">
    <xmlCellPr id="1" uniqueName="P1076387">
      <xmlPr mapId="1" xpath="/GFI-IZD-POD/ISD-GFI-IZD-POD_1000341/P1076387" xmlDataType="decimal"/>
    </xmlCellPr>
  </singleXmlCell>
  <singleXmlCell id="415" r="I91" connectionId="0">
    <xmlCellPr id="1" uniqueName="P1076388">
      <xmlPr mapId="1" xpath="/GFI-IZD-POD/ISD-GFI-IZD-POD_1000341/P1076388" xmlDataType="decimal"/>
    </xmlCellPr>
  </singleXmlCell>
  <singleXmlCell id="416" r="H92" connectionId="0">
    <xmlCellPr id="1" uniqueName="P1076389">
      <xmlPr mapId="1" xpath="/GFI-IZD-POD/ISD-GFI-IZD-POD_1000341/P1076389" xmlDataType="decimal"/>
    </xmlCellPr>
  </singleXmlCell>
  <singleXmlCell id="417" r="I92" connectionId="0">
    <xmlCellPr id="1" uniqueName="P1076390">
      <xmlPr mapId="1" xpath="/GFI-IZD-POD/ISD-GFI-IZD-POD_1000341/P1076390" xmlDataType="decimal"/>
    </xmlCellPr>
  </singleXmlCell>
  <singleXmlCell id="418" r="H93" connectionId="0">
    <xmlCellPr id="1" uniqueName="P1076391">
      <xmlPr mapId="1" xpath="/GFI-IZD-POD/ISD-GFI-IZD-POD_1000341/P1076391" xmlDataType="decimal"/>
    </xmlCellPr>
  </singleXmlCell>
  <singleXmlCell id="419" r="I93" connectionId="0">
    <xmlCellPr id="1" uniqueName="P1076392">
      <xmlPr mapId="1" xpath="/GFI-IZD-POD/ISD-GFI-IZD-POD_1000341/P1076392" xmlDataType="decimal"/>
    </xmlCellPr>
  </singleXmlCell>
  <singleXmlCell id="420" r="H94" connectionId="0">
    <xmlCellPr id="1" uniqueName="P1076393">
      <xmlPr mapId="1" xpath="/GFI-IZD-POD/ISD-GFI-IZD-POD_1000341/P1076393" xmlDataType="decimal"/>
    </xmlCellPr>
  </singleXmlCell>
  <singleXmlCell id="421" r="I94" connectionId="0">
    <xmlCellPr id="1" uniqueName="P1076394">
      <xmlPr mapId="1" xpath="/GFI-IZD-POD/ISD-GFI-IZD-POD_1000341/P1076394" xmlDataType="decimal"/>
    </xmlCellPr>
  </singleXmlCell>
  <singleXmlCell id="422" r="H95" connectionId="0">
    <xmlCellPr id="1" uniqueName="P1076395">
      <xmlPr mapId="1" xpath="/GFI-IZD-POD/ISD-GFI-IZD-POD_1000341/P1076395" xmlDataType="decimal"/>
    </xmlCellPr>
  </singleXmlCell>
  <singleXmlCell id="423" r="I95" connectionId="0">
    <xmlCellPr id="1" uniqueName="P1076396">
      <xmlPr mapId="1" xpath="/GFI-IZD-POD/ISD-GFI-IZD-POD_1000341/P1076396" xmlDataType="decimal"/>
    </xmlCellPr>
  </singleXmlCell>
  <singleXmlCell id="424" r="H96" connectionId="0">
    <xmlCellPr id="1" uniqueName="P1076397">
      <xmlPr mapId="1" xpath="/GFI-IZD-POD/ISD-GFI-IZD-POD_1000341/P1076397" xmlDataType="decimal"/>
    </xmlCellPr>
  </singleXmlCell>
  <singleXmlCell id="425" r="I96" connectionId="0">
    <xmlCellPr id="1" uniqueName="P1076398">
      <xmlPr mapId="1" xpath="/GFI-IZD-POD/ISD-GFI-IZD-POD_1000341/P1076398" xmlDataType="decimal"/>
    </xmlCellPr>
  </singleXmlCell>
  <singleXmlCell id="426" r="H97" connectionId="0">
    <xmlCellPr id="1" uniqueName="P1076399">
      <xmlPr mapId="1" xpath="/GFI-IZD-POD/ISD-GFI-IZD-POD_1000341/P1076399" xmlDataType="decimal"/>
    </xmlCellPr>
  </singleXmlCell>
  <singleXmlCell id="427" r="I97" connectionId="0">
    <xmlCellPr id="1" uniqueName="P1076400">
      <xmlPr mapId="1" xpath="/GFI-IZD-POD/ISD-GFI-IZD-POD_1000341/P1076400" xmlDataType="decimal"/>
    </xmlCellPr>
  </singleXmlCell>
  <singleXmlCell id="428" r="H98" connectionId="0">
    <xmlCellPr id="1" uniqueName="P1076401">
      <xmlPr mapId="1" xpath="/GFI-IZD-POD/ISD-GFI-IZD-POD_1000341/P1076401" xmlDataType="decimal"/>
    </xmlCellPr>
  </singleXmlCell>
  <singleXmlCell id="429" r="I98" connectionId="0">
    <xmlCellPr id="1" uniqueName="P1076402">
      <xmlPr mapId="1" xpath="/GFI-IZD-POD/ISD-GFI-IZD-POD_1000341/P1076402" xmlDataType="decimal"/>
    </xmlCellPr>
  </singleXmlCell>
  <singleXmlCell id="430" r="H99" connectionId="0">
    <xmlCellPr id="1" uniqueName="P1076403">
      <xmlPr mapId="1" xpath="/GFI-IZD-POD/ISD-GFI-IZD-POD_1000341/P1076403" xmlDataType="decimal"/>
    </xmlCellPr>
  </singleXmlCell>
  <singleXmlCell id="431" r="I99" connectionId="0">
    <xmlCellPr id="1" uniqueName="P1076404">
      <xmlPr mapId="1" xpath="/GFI-IZD-POD/ISD-GFI-IZD-POD_1000341/P1076404" xmlDataType="decimal"/>
    </xmlCellPr>
  </singleXmlCell>
  <singleXmlCell id="432" r="H100" connectionId="0">
    <xmlCellPr id="1" uniqueName="P1076405">
      <xmlPr mapId="1" xpath="/GFI-IZD-POD/ISD-GFI-IZD-POD_1000341/P1076405" xmlDataType="decimal"/>
    </xmlCellPr>
  </singleXmlCell>
  <singleXmlCell id="433" r="I100" connectionId="0">
    <xmlCellPr id="1" uniqueName="P1076406">
      <xmlPr mapId="1" xpath="/GFI-IZD-POD/ISD-GFI-IZD-POD_1000341/P1076406" xmlDataType="decimal"/>
    </xmlCellPr>
  </singleXmlCell>
  <singleXmlCell id="434" r="H102" connectionId="0">
    <xmlCellPr id="1" uniqueName="P1076407">
      <xmlPr mapId="1" xpath="/GFI-IZD-POD/ISD-GFI-IZD-POD_1000341/P1076407" xmlDataType="decimal"/>
    </xmlCellPr>
  </singleXmlCell>
  <singleXmlCell id="435" r="I102" connectionId="0">
    <xmlCellPr id="1" uniqueName="P1076408">
      <xmlPr mapId="1" xpath="/GFI-IZD-POD/ISD-GFI-IZD-POD_1000341/P1076408" xmlDataType="decimal"/>
    </xmlCellPr>
  </singleXmlCell>
  <singleXmlCell id="436" r="H103" connectionId="0">
    <xmlCellPr id="1" uniqueName="P1076409">
      <xmlPr mapId="1" xpath="/GFI-IZD-POD/ISD-GFI-IZD-POD_1000341/P1076409" xmlDataType="decimal"/>
    </xmlCellPr>
  </singleXmlCell>
  <singleXmlCell id="437" r="I103" connectionId="0">
    <xmlCellPr id="1" uniqueName="P1076410">
      <xmlPr mapId="1" xpath="/GFI-IZD-POD/ISD-GFI-IZD-POD_1000341/P1076410" xmlDataType="decimal"/>
    </xmlCellPr>
  </singleXmlCell>
  <singleXmlCell id="438" r="H104" connectionId="0">
    <xmlCellPr id="1" uniqueName="P1076411">
      <xmlPr mapId="1" xpath="/GFI-IZD-POD/ISD-GFI-IZD-POD_1000341/P1076411" xmlDataType="decimal"/>
    </xmlCellPr>
  </singleXmlCell>
  <singleXmlCell id="439"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276" r="H8" connectionId="0">
    <xmlCellPr id="1" uniqueName="P1076413">
      <xmlPr mapId="1" xpath="/GFI-IZD-POD/NTI-GFI-IZD-POD_1000342/P1076413" xmlDataType="decimal"/>
    </xmlCellPr>
  </singleXmlCell>
  <singleXmlCell id="277" r="I8" connectionId="0">
    <xmlCellPr id="1" uniqueName="P1076414">
      <xmlPr mapId="1" xpath="/GFI-IZD-POD/NTI-GFI-IZD-POD_1000342/P1076414" xmlDataType="decimal"/>
    </xmlCellPr>
  </singleXmlCell>
  <singleXmlCell id="440" r="H9" connectionId="0">
    <xmlCellPr id="1" uniqueName="P1076415">
      <xmlPr mapId="1" xpath="/GFI-IZD-POD/NTI-GFI-IZD-POD_1000342/P1076415" xmlDataType="decimal"/>
    </xmlCellPr>
  </singleXmlCell>
  <singleXmlCell id="441" r="I9" connectionId="0">
    <xmlCellPr id="1" uniqueName="P1076416">
      <xmlPr mapId="1" xpath="/GFI-IZD-POD/NTI-GFI-IZD-POD_1000342/P1076416" xmlDataType="decimal"/>
    </xmlCellPr>
  </singleXmlCell>
  <singleXmlCell id="442" r="H10" connectionId="0">
    <xmlCellPr id="1" uniqueName="P1076417">
      <xmlPr mapId="1" xpath="/GFI-IZD-POD/NTI-GFI-IZD-POD_1000342/P1076417" xmlDataType="decimal"/>
    </xmlCellPr>
  </singleXmlCell>
  <singleXmlCell id="443" r="I10" connectionId="0">
    <xmlCellPr id="1" uniqueName="P1076418">
      <xmlPr mapId="1" xpath="/GFI-IZD-POD/NTI-GFI-IZD-POD_1000342/P1076418" xmlDataType="decimal"/>
    </xmlCellPr>
  </singleXmlCell>
  <singleXmlCell id="444" r="H11" connectionId="0">
    <xmlCellPr id="1" uniqueName="P1076419">
      <xmlPr mapId="1" xpath="/GFI-IZD-POD/NTI-GFI-IZD-POD_1000342/P1076419" xmlDataType="decimal"/>
    </xmlCellPr>
  </singleXmlCell>
  <singleXmlCell id="445" r="I11" connectionId="0">
    <xmlCellPr id="1" uniqueName="P1076420">
      <xmlPr mapId="1" xpath="/GFI-IZD-POD/NTI-GFI-IZD-POD_1000342/P1076420" xmlDataType="decimal"/>
    </xmlCellPr>
  </singleXmlCell>
  <singleXmlCell id="446" r="H12" connectionId="0">
    <xmlCellPr id="1" uniqueName="P1076421">
      <xmlPr mapId="1" xpath="/GFI-IZD-POD/NTI-GFI-IZD-POD_1000342/P1076421" xmlDataType="decimal"/>
    </xmlCellPr>
  </singleXmlCell>
  <singleXmlCell id="447" r="I12" connectionId="0">
    <xmlCellPr id="1" uniqueName="P1076422">
      <xmlPr mapId="1" xpath="/GFI-IZD-POD/NTI-GFI-IZD-POD_1000342/P1076422" xmlDataType="decimal"/>
    </xmlCellPr>
  </singleXmlCell>
  <singleXmlCell id="448" r="H13" connectionId="0">
    <xmlCellPr id="1" uniqueName="P1076423">
      <xmlPr mapId="1" xpath="/GFI-IZD-POD/NTI-GFI-IZD-POD_1000342/P1076423" xmlDataType="decimal"/>
    </xmlCellPr>
  </singleXmlCell>
  <singleXmlCell id="449" r="I13" connectionId="0">
    <xmlCellPr id="1" uniqueName="P1076424">
      <xmlPr mapId="1" xpath="/GFI-IZD-POD/NTI-GFI-IZD-POD_1000342/P1076424" xmlDataType="decimal"/>
    </xmlCellPr>
  </singleXmlCell>
  <singleXmlCell id="450" r="H14" connectionId="0">
    <xmlCellPr id="1" uniqueName="P1076425">
      <xmlPr mapId="1" xpath="/GFI-IZD-POD/NTI-GFI-IZD-POD_1000342/P1076425" xmlDataType="decimal"/>
    </xmlCellPr>
  </singleXmlCell>
  <singleXmlCell id="451" r="I14" connectionId="0">
    <xmlCellPr id="1" uniqueName="P1076426">
      <xmlPr mapId="1" xpath="/GFI-IZD-POD/NTI-GFI-IZD-POD_1000342/P1076426" xmlDataType="decimal"/>
    </xmlCellPr>
  </singleXmlCell>
  <singleXmlCell id="452" r="H15" connectionId="0">
    <xmlCellPr id="1" uniqueName="P1076427">
      <xmlPr mapId="1" xpath="/GFI-IZD-POD/NTI-GFI-IZD-POD_1000342/P1076427" xmlDataType="decimal"/>
    </xmlCellPr>
  </singleXmlCell>
  <singleXmlCell id="453" r="I15" connectionId="0">
    <xmlCellPr id="1" uniqueName="P1076428">
      <xmlPr mapId="1" xpath="/GFI-IZD-POD/NTI-GFI-IZD-POD_1000342/P1076428" xmlDataType="decimal"/>
    </xmlCellPr>
  </singleXmlCell>
  <singleXmlCell id="454" r="H16" connectionId="0">
    <xmlCellPr id="1" uniqueName="P1076429">
      <xmlPr mapId="1" xpath="/GFI-IZD-POD/NTI-GFI-IZD-POD_1000342/P1076429" xmlDataType="decimal"/>
    </xmlCellPr>
  </singleXmlCell>
  <singleXmlCell id="455" r="I16" connectionId="0">
    <xmlCellPr id="1" uniqueName="P1076430">
      <xmlPr mapId="1" xpath="/GFI-IZD-POD/NTI-GFI-IZD-POD_1000342/P1076430" xmlDataType="decimal"/>
    </xmlCellPr>
  </singleXmlCell>
  <singleXmlCell id="456" r="H17" connectionId="0">
    <xmlCellPr id="1" uniqueName="P1076431">
      <xmlPr mapId="1" xpath="/GFI-IZD-POD/NTI-GFI-IZD-POD_1000342/P1076431" xmlDataType="decimal"/>
    </xmlCellPr>
  </singleXmlCell>
  <singleXmlCell id="457" r="I17" connectionId="0">
    <xmlCellPr id="1" uniqueName="P1076432">
      <xmlPr mapId="1" xpath="/GFI-IZD-POD/NTI-GFI-IZD-POD_1000342/P1076432" xmlDataType="decimal"/>
    </xmlCellPr>
  </singleXmlCell>
  <singleXmlCell id="458" r="H18" connectionId="0">
    <xmlCellPr id="1" uniqueName="P1076433">
      <xmlPr mapId="1" xpath="/GFI-IZD-POD/NTI-GFI-IZD-POD_1000342/P1076433" xmlDataType="decimal"/>
    </xmlCellPr>
  </singleXmlCell>
  <singleXmlCell id="459" r="I18" connectionId="0">
    <xmlCellPr id="1" uniqueName="P1076434">
      <xmlPr mapId="1" xpath="/GFI-IZD-POD/NTI-GFI-IZD-POD_1000342/P1076434" xmlDataType="decimal"/>
    </xmlCellPr>
  </singleXmlCell>
  <singleXmlCell id="460" r="H19" connectionId="0">
    <xmlCellPr id="1" uniqueName="P1076435">
      <xmlPr mapId="1" xpath="/GFI-IZD-POD/NTI-GFI-IZD-POD_1000342/P1076435" xmlDataType="decimal"/>
    </xmlCellPr>
  </singleXmlCell>
  <singleXmlCell id="461" r="I19" connectionId="0">
    <xmlCellPr id="1" uniqueName="P1076436">
      <xmlPr mapId="1" xpath="/GFI-IZD-POD/NTI-GFI-IZD-POD_1000342/P1076436" xmlDataType="decimal"/>
    </xmlCellPr>
  </singleXmlCell>
  <singleXmlCell id="462" r="H20" connectionId="0">
    <xmlCellPr id="1" uniqueName="P1076437">
      <xmlPr mapId="1" xpath="/GFI-IZD-POD/NTI-GFI-IZD-POD_1000342/P1076437" xmlDataType="decimal"/>
    </xmlCellPr>
  </singleXmlCell>
  <singleXmlCell id="463" r="I20" connectionId="0">
    <xmlCellPr id="1" uniqueName="P1076438">
      <xmlPr mapId="1" xpath="/GFI-IZD-POD/NTI-GFI-IZD-POD_1000342/P1076438" xmlDataType="decimal"/>
    </xmlCellPr>
  </singleXmlCell>
  <singleXmlCell id="464" r="H21" connectionId="0">
    <xmlCellPr id="1" uniqueName="P1076439">
      <xmlPr mapId="1" xpath="/GFI-IZD-POD/NTI-GFI-IZD-POD_1000342/P1076439" xmlDataType="decimal"/>
    </xmlCellPr>
  </singleXmlCell>
  <singleXmlCell id="465" r="I21" connectionId="0">
    <xmlCellPr id="1" uniqueName="P1076440">
      <xmlPr mapId="1" xpath="/GFI-IZD-POD/NTI-GFI-IZD-POD_1000342/P1076440" xmlDataType="decimal"/>
    </xmlCellPr>
  </singleXmlCell>
  <singleXmlCell id="466" r="H22" connectionId="0">
    <xmlCellPr id="1" uniqueName="P1076441">
      <xmlPr mapId="1" xpath="/GFI-IZD-POD/NTI-GFI-IZD-POD_1000342/P1076441" xmlDataType="decimal"/>
    </xmlCellPr>
  </singleXmlCell>
  <singleXmlCell id="467" r="I22" connectionId="0">
    <xmlCellPr id="1" uniqueName="P1076442">
      <xmlPr mapId="1" xpath="/GFI-IZD-POD/NTI-GFI-IZD-POD_1000342/P1076442" xmlDataType="decimal"/>
    </xmlCellPr>
  </singleXmlCell>
  <singleXmlCell id="468" r="H23" connectionId="0">
    <xmlCellPr id="1" uniqueName="P1076443">
      <xmlPr mapId="1" xpath="/GFI-IZD-POD/NTI-GFI-IZD-POD_1000342/P1076443" xmlDataType="decimal"/>
    </xmlCellPr>
  </singleXmlCell>
  <singleXmlCell id="469" r="I23" connectionId="0">
    <xmlCellPr id="1" uniqueName="P1076444">
      <xmlPr mapId="1" xpath="/GFI-IZD-POD/NTI-GFI-IZD-POD_1000342/P1076444" xmlDataType="decimal"/>
    </xmlCellPr>
  </singleXmlCell>
  <singleXmlCell id="470" r="H24" connectionId="0">
    <xmlCellPr id="1" uniqueName="P1076445">
      <xmlPr mapId="1" xpath="/GFI-IZD-POD/NTI-GFI-IZD-POD_1000342/P1076445" xmlDataType="decimal"/>
    </xmlCellPr>
  </singleXmlCell>
  <singleXmlCell id="471" r="I24" connectionId="0">
    <xmlCellPr id="1" uniqueName="P1076446">
      <xmlPr mapId="1" xpath="/GFI-IZD-POD/NTI-GFI-IZD-POD_1000342/P1076446" xmlDataType="decimal"/>
    </xmlCellPr>
  </singleXmlCell>
  <singleXmlCell id="472" r="H25" connectionId="0">
    <xmlCellPr id="1" uniqueName="P1076447">
      <xmlPr mapId="1" xpath="/GFI-IZD-POD/NTI-GFI-IZD-POD_1000342/P1076447" xmlDataType="decimal"/>
    </xmlCellPr>
  </singleXmlCell>
  <singleXmlCell id="473" r="I25" connectionId="0">
    <xmlCellPr id="1" uniqueName="P1076448">
      <xmlPr mapId="1" xpath="/GFI-IZD-POD/NTI-GFI-IZD-POD_1000342/P1076448" xmlDataType="decimal"/>
    </xmlCellPr>
  </singleXmlCell>
  <singleXmlCell id="474" r="H26" connectionId="0">
    <xmlCellPr id="1" uniqueName="P1076449">
      <xmlPr mapId="1" xpath="/GFI-IZD-POD/NTI-GFI-IZD-POD_1000342/P1076449" xmlDataType="decimal"/>
    </xmlCellPr>
  </singleXmlCell>
  <singleXmlCell id="475" r="I26" connectionId="0">
    <xmlCellPr id="1" uniqueName="P1076450">
      <xmlPr mapId="1" xpath="/GFI-IZD-POD/NTI-GFI-IZD-POD_1000342/P1076450" xmlDataType="decimal"/>
    </xmlCellPr>
  </singleXmlCell>
  <singleXmlCell id="476" r="H27" connectionId="0">
    <xmlCellPr id="1" uniqueName="P1076451">
      <xmlPr mapId="1" xpath="/GFI-IZD-POD/NTI-GFI-IZD-POD_1000342/P1076451" xmlDataType="decimal"/>
    </xmlCellPr>
  </singleXmlCell>
  <singleXmlCell id="477" r="I27" connectionId="0">
    <xmlCellPr id="1" uniqueName="P1076452">
      <xmlPr mapId="1" xpath="/GFI-IZD-POD/NTI-GFI-IZD-POD_1000342/P1076452" xmlDataType="decimal"/>
    </xmlCellPr>
  </singleXmlCell>
  <singleXmlCell id="478" r="H29" connectionId="0">
    <xmlCellPr id="1" uniqueName="P1076453">
      <xmlPr mapId="1" xpath="/GFI-IZD-POD/NTI-GFI-IZD-POD_1000342/P1076453" xmlDataType="decimal"/>
    </xmlCellPr>
  </singleXmlCell>
  <singleXmlCell id="479" r="I29" connectionId="0">
    <xmlCellPr id="1" uniqueName="P1076454">
      <xmlPr mapId="1" xpath="/GFI-IZD-POD/NTI-GFI-IZD-POD_1000342/P1076454" xmlDataType="decimal"/>
    </xmlCellPr>
  </singleXmlCell>
  <singleXmlCell id="480" r="H30" connectionId="0">
    <xmlCellPr id="1" uniqueName="P1076455">
      <xmlPr mapId="1" xpath="/GFI-IZD-POD/NTI-GFI-IZD-POD_1000342/P1076455" xmlDataType="decimal"/>
    </xmlCellPr>
  </singleXmlCell>
  <singleXmlCell id="481" r="I30" connectionId="0">
    <xmlCellPr id="1" uniqueName="P1076456">
      <xmlPr mapId="1" xpath="/GFI-IZD-POD/NTI-GFI-IZD-POD_1000342/P1076456" xmlDataType="decimal"/>
    </xmlCellPr>
  </singleXmlCell>
  <singleXmlCell id="482" r="H31" connectionId="0">
    <xmlCellPr id="1" uniqueName="P1076457">
      <xmlPr mapId="1" xpath="/GFI-IZD-POD/NTI-GFI-IZD-POD_1000342/P1076457" xmlDataType="decimal"/>
    </xmlCellPr>
  </singleXmlCell>
  <singleXmlCell id="483" r="I31" connectionId="0">
    <xmlCellPr id="1" uniqueName="P1076458">
      <xmlPr mapId="1" xpath="/GFI-IZD-POD/NTI-GFI-IZD-POD_1000342/P1076458" xmlDataType="decimal"/>
    </xmlCellPr>
  </singleXmlCell>
  <singleXmlCell id="484" r="H32" connectionId="0">
    <xmlCellPr id="1" uniqueName="P1076459">
      <xmlPr mapId="1" xpath="/GFI-IZD-POD/NTI-GFI-IZD-POD_1000342/P1076459" xmlDataType="decimal"/>
    </xmlCellPr>
  </singleXmlCell>
  <singleXmlCell id="485" r="I32" connectionId="0">
    <xmlCellPr id="1" uniqueName="P1076460">
      <xmlPr mapId="1" xpath="/GFI-IZD-POD/NTI-GFI-IZD-POD_1000342/P1076460" xmlDataType="decimal"/>
    </xmlCellPr>
  </singleXmlCell>
  <singleXmlCell id="486" r="H33" connectionId="0">
    <xmlCellPr id="1" uniqueName="P1076461">
      <xmlPr mapId="1" xpath="/GFI-IZD-POD/NTI-GFI-IZD-POD_1000342/P1076461" xmlDataType="decimal"/>
    </xmlCellPr>
  </singleXmlCell>
  <singleXmlCell id="487" r="I33" connectionId="0">
    <xmlCellPr id="1" uniqueName="P1076462">
      <xmlPr mapId="1" xpath="/GFI-IZD-POD/NTI-GFI-IZD-POD_1000342/P1076462" xmlDataType="decimal"/>
    </xmlCellPr>
  </singleXmlCell>
  <singleXmlCell id="488" r="H34" connectionId="0">
    <xmlCellPr id="1" uniqueName="P1076463">
      <xmlPr mapId="1" xpath="/GFI-IZD-POD/NTI-GFI-IZD-POD_1000342/P1076463" xmlDataType="decimal"/>
    </xmlCellPr>
  </singleXmlCell>
  <singleXmlCell id="489" r="I34" connectionId="0">
    <xmlCellPr id="1" uniqueName="P1076464">
      <xmlPr mapId="1" xpath="/GFI-IZD-POD/NTI-GFI-IZD-POD_1000342/P1076464" xmlDataType="decimal"/>
    </xmlCellPr>
  </singleXmlCell>
  <singleXmlCell id="490" r="H35" connectionId="0">
    <xmlCellPr id="1" uniqueName="P1076465">
      <xmlPr mapId="1" xpath="/GFI-IZD-POD/NTI-GFI-IZD-POD_1000342/P1076465" xmlDataType="decimal"/>
    </xmlCellPr>
  </singleXmlCell>
  <singleXmlCell id="491" r="I35" connectionId="0">
    <xmlCellPr id="1" uniqueName="P1076466">
      <xmlPr mapId="1" xpath="/GFI-IZD-POD/NTI-GFI-IZD-POD_1000342/P1076466" xmlDataType="decimal"/>
    </xmlCellPr>
  </singleXmlCell>
  <singleXmlCell id="492" r="H36" connectionId="0">
    <xmlCellPr id="1" uniqueName="P1076467">
      <xmlPr mapId="1" xpath="/GFI-IZD-POD/NTI-GFI-IZD-POD_1000342/P1076467" xmlDataType="decimal"/>
    </xmlCellPr>
  </singleXmlCell>
  <singleXmlCell id="493" r="I36" connectionId="0">
    <xmlCellPr id="1" uniqueName="P1076468">
      <xmlPr mapId="1" xpath="/GFI-IZD-POD/NTI-GFI-IZD-POD_1000342/P1076468" xmlDataType="decimal"/>
    </xmlCellPr>
  </singleXmlCell>
  <singleXmlCell id="494" r="H37" connectionId="0">
    <xmlCellPr id="1" uniqueName="P1076469">
      <xmlPr mapId="1" xpath="/GFI-IZD-POD/NTI-GFI-IZD-POD_1000342/P1076469" xmlDataType="decimal"/>
    </xmlCellPr>
  </singleXmlCell>
  <singleXmlCell id="495" r="I37" connectionId="0">
    <xmlCellPr id="1" uniqueName="P1076470">
      <xmlPr mapId="1" xpath="/GFI-IZD-POD/NTI-GFI-IZD-POD_1000342/P1076470" xmlDataType="decimal"/>
    </xmlCellPr>
  </singleXmlCell>
  <singleXmlCell id="496" r="H38" connectionId="0">
    <xmlCellPr id="1" uniqueName="P1076471">
      <xmlPr mapId="1" xpath="/GFI-IZD-POD/NTI-GFI-IZD-POD_1000342/P1076471" xmlDataType="decimal"/>
    </xmlCellPr>
  </singleXmlCell>
  <singleXmlCell id="497" r="I38" connectionId="0">
    <xmlCellPr id="1" uniqueName="P1076472">
      <xmlPr mapId="1" xpath="/GFI-IZD-POD/NTI-GFI-IZD-POD_1000342/P1076472" xmlDataType="decimal"/>
    </xmlCellPr>
  </singleXmlCell>
  <singleXmlCell id="498" r="H39" connectionId="0">
    <xmlCellPr id="1" uniqueName="P1076473">
      <xmlPr mapId="1" xpath="/GFI-IZD-POD/NTI-GFI-IZD-POD_1000342/P1076473" xmlDataType="decimal"/>
    </xmlCellPr>
  </singleXmlCell>
  <singleXmlCell id="499" r="I39" connectionId="0">
    <xmlCellPr id="1" uniqueName="P1076474">
      <xmlPr mapId="1" xpath="/GFI-IZD-POD/NTI-GFI-IZD-POD_1000342/P1076474" xmlDataType="decimal"/>
    </xmlCellPr>
  </singleXmlCell>
  <singleXmlCell id="500" r="H40" connectionId="0">
    <xmlCellPr id="1" uniqueName="P1076475">
      <xmlPr mapId="1" xpath="/GFI-IZD-POD/NTI-GFI-IZD-POD_1000342/P1076475" xmlDataType="decimal"/>
    </xmlCellPr>
  </singleXmlCell>
  <singleXmlCell id="501" r="I40" connectionId="0">
    <xmlCellPr id="1" uniqueName="P1076476">
      <xmlPr mapId="1" xpath="/GFI-IZD-POD/NTI-GFI-IZD-POD_1000342/P1076476" xmlDataType="decimal"/>
    </xmlCellPr>
  </singleXmlCell>
  <singleXmlCell id="502" r="H41" connectionId="0">
    <xmlCellPr id="1" uniqueName="P1076477">
      <xmlPr mapId="1" xpath="/GFI-IZD-POD/NTI-GFI-IZD-POD_1000342/P1076477" xmlDataType="decimal"/>
    </xmlCellPr>
  </singleXmlCell>
  <singleXmlCell id="503" r="I41" connectionId="0">
    <xmlCellPr id="1" uniqueName="P1076478">
      <xmlPr mapId="1" xpath="/GFI-IZD-POD/NTI-GFI-IZD-POD_1000342/P1076478" xmlDataType="decimal"/>
    </xmlCellPr>
  </singleXmlCell>
  <singleXmlCell id="504" r="H42" connectionId="0">
    <xmlCellPr id="1" uniqueName="P1076479">
      <xmlPr mapId="1" xpath="/GFI-IZD-POD/NTI-GFI-IZD-POD_1000342/P1076479" xmlDataType="decimal"/>
    </xmlCellPr>
  </singleXmlCell>
  <singleXmlCell id="505" r="I42" connectionId="0">
    <xmlCellPr id="1" uniqueName="P1076480">
      <xmlPr mapId="1" xpath="/GFI-IZD-POD/NTI-GFI-IZD-POD_1000342/P1076480" xmlDataType="decimal"/>
    </xmlCellPr>
  </singleXmlCell>
  <singleXmlCell id="506" r="H44" connectionId="0">
    <xmlCellPr id="1" uniqueName="P1076481">
      <xmlPr mapId="1" xpath="/GFI-IZD-POD/NTI-GFI-IZD-POD_1000342/P1076481" xmlDataType="decimal"/>
    </xmlCellPr>
  </singleXmlCell>
  <singleXmlCell id="507" r="I44" connectionId="0">
    <xmlCellPr id="1" uniqueName="P1076482">
      <xmlPr mapId="1" xpath="/GFI-IZD-POD/NTI-GFI-IZD-POD_1000342/P1076482" xmlDataType="decimal"/>
    </xmlCellPr>
  </singleXmlCell>
  <singleXmlCell id="508" r="H45" connectionId="0">
    <xmlCellPr id="1" uniqueName="P1076483">
      <xmlPr mapId="1" xpath="/GFI-IZD-POD/NTI-GFI-IZD-POD_1000342/P1076483" xmlDataType="decimal"/>
    </xmlCellPr>
  </singleXmlCell>
  <singleXmlCell id="509" r="I45" connectionId="0">
    <xmlCellPr id="1" uniqueName="P1076484">
      <xmlPr mapId="1" xpath="/GFI-IZD-POD/NTI-GFI-IZD-POD_1000342/P1076484" xmlDataType="decimal"/>
    </xmlCellPr>
  </singleXmlCell>
  <singleXmlCell id="510" r="H46" connectionId="0">
    <xmlCellPr id="1" uniqueName="P1076485">
      <xmlPr mapId="1" xpath="/GFI-IZD-POD/NTI-GFI-IZD-POD_1000342/P1076485" xmlDataType="decimal"/>
    </xmlCellPr>
  </singleXmlCell>
  <singleXmlCell id="511" r="I46" connectionId="0">
    <xmlCellPr id="1" uniqueName="P1076486">
      <xmlPr mapId="1" xpath="/GFI-IZD-POD/NTI-GFI-IZD-POD_1000342/P1076486" xmlDataType="decimal"/>
    </xmlCellPr>
  </singleXmlCell>
  <singleXmlCell id="512" r="H47" connectionId="0">
    <xmlCellPr id="1" uniqueName="P1076487">
      <xmlPr mapId="1" xpath="/GFI-IZD-POD/NTI-GFI-IZD-POD_1000342/P1076487" xmlDataType="decimal"/>
    </xmlCellPr>
  </singleXmlCell>
  <singleXmlCell id="513" r="I47" connectionId="0">
    <xmlCellPr id="1" uniqueName="P1076488">
      <xmlPr mapId="1" xpath="/GFI-IZD-POD/NTI-GFI-IZD-POD_1000342/P1076488" xmlDataType="decimal"/>
    </xmlCellPr>
  </singleXmlCell>
  <singleXmlCell id="514" r="H48" connectionId="0">
    <xmlCellPr id="1" uniqueName="P1076489">
      <xmlPr mapId="1" xpath="/GFI-IZD-POD/NTI-GFI-IZD-POD_1000342/P1076489" xmlDataType="decimal"/>
    </xmlCellPr>
  </singleXmlCell>
  <singleXmlCell id="515" r="I48" connectionId="0">
    <xmlCellPr id="1" uniqueName="P1076490">
      <xmlPr mapId="1" xpath="/GFI-IZD-POD/NTI-GFI-IZD-POD_1000342/P1076490" xmlDataType="decimal"/>
    </xmlCellPr>
  </singleXmlCell>
  <singleXmlCell id="516" r="H49" connectionId="0">
    <xmlCellPr id="1" uniqueName="P1076491">
      <xmlPr mapId="1" xpath="/GFI-IZD-POD/NTI-GFI-IZD-POD_1000342/P1076491" xmlDataType="decimal"/>
    </xmlCellPr>
  </singleXmlCell>
  <singleXmlCell id="517" r="I49" connectionId="0">
    <xmlCellPr id="1" uniqueName="P1076492">
      <xmlPr mapId="1" xpath="/GFI-IZD-POD/NTI-GFI-IZD-POD_1000342/P1076492" xmlDataType="decimal"/>
    </xmlCellPr>
  </singleXmlCell>
  <singleXmlCell id="518" r="H50" connectionId="0">
    <xmlCellPr id="1" uniqueName="P1076493">
      <xmlPr mapId="1" xpath="/GFI-IZD-POD/NTI-GFI-IZD-POD_1000342/P1076493" xmlDataType="decimal"/>
    </xmlCellPr>
  </singleXmlCell>
  <singleXmlCell id="519" r="I50" connectionId="0">
    <xmlCellPr id="1" uniqueName="P1076494">
      <xmlPr mapId="1" xpath="/GFI-IZD-POD/NTI-GFI-IZD-POD_1000342/P1076494" xmlDataType="decimal"/>
    </xmlCellPr>
  </singleXmlCell>
  <singleXmlCell id="520" r="H51" connectionId="0">
    <xmlCellPr id="1" uniqueName="P1076495">
      <xmlPr mapId="1" xpath="/GFI-IZD-POD/NTI-GFI-IZD-POD_1000342/P1076495" xmlDataType="decimal"/>
    </xmlCellPr>
  </singleXmlCell>
  <singleXmlCell id="521" r="I51" connectionId="0">
    <xmlCellPr id="1" uniqueName="P1076496">
      <xmlPr mapId="1" xpath="/GFI-IZD-POD/NTI-GFI-IZD-POD_1000342/P1076496" xmlDataType="decimal"/>
    </xmlCellPr>
  </singleXmlCell>
  <singleXmlCell id="522" r="H52" connectionId="0">
    <xmlCellPr id="1" uniqueName="P1078211">
      <xmlPr mapId="1" xpath="/GFI-IZD-POD/NTI-GFI-IZD-POD_1000342/P1078211" xmlDataType="decimal"/>
    </xmlCellPr>
  </singleXmlCell>
  <singleXmlCell id="523" r="I52" connectionId="0">
    <xmlCellPr id="1" uniqueName="P1078212">
      <xmlPr mapId="1" xpath="/GFI-IZD-POD/NTI-GFI-IZD-POD_1000342/P1078212" xmlDataType="decimal"/>
    </xmlCellPr>
  </singleXmlCell>
  <singleXmlCell id="524" r="H53" connectionId="0">
    <xmlCellPr id="1" uniqueName="P1078213">
      <xmlPr mapId="1" xpath="/GFI-IZD-POD/NTI-GFI-IZD-POD_1000342/P1078213" xmlDataType="decimal"/>
    </xmlCellPr>
  </singleXmlCell>
  <singleXmlCell id="525" r="I53" connectionId="0">
    <xmlCellPr id="1" uniqueName="P1078214">
      <xmlPr mapId="1" xpath="/GFI-IZD-POD/NTI-GFI-IZD-POD_1000342/P1078214" xmlDataType="decimal"/>
    </xmlCellPr>
  </singleXmlCell>
  <singleXmlCell id="526" r="H54" connectionId="0">
    <xmlCellPr id="1" uniqueName="P1078216">
      <xmlPr mapId="1" xpath="/GFI-IZD-POD/NTI-GFI-IZD-POD_1000342/P1078216" xmlDataType="decimal"/>
    </xmlCellPr>
  </singleXmlCell>
  <singleXmlCell id="527" r="I54" connectionId="0">
    <xmlCellPr id="1" uniqueName="P1078218">
      <xmlPr mapId="1" xpath="/GFI-IZD-POD/NTI-GFI-IZD-POD_1000342/P1078218" xmlDataType="decimal"/>
    </xmlCellPr>
  </singleXmlCell>
  <singleXmlCell id="528" r="H55" connectionId="0">
    <xmlCellPr id="1" uniqueName="P1078219">
      <xmlPr mapId="1" xpath="/GFI-IZD-POD/NTI-GFI-IZD-POD_1000342/P1078219" xmlDataType="decimal"/>
    </xmlCellPr>
  </singleXmlCell>
  <singleXmlCell id="529" r="I55" connectionId="0">
    <xmlCellPr id="1" uniqueName="P1078221">
      <xmlPr mapId="1" xpath="/GFI-IZD-POD/NTI-GFI-IZD-POD_1000342/P1078221" xmlDataType="decimal"/>
    </xmlCellPr>
  </singleXmlCell>
  <singleXmlCell id="530" r="H56" connectionId="0">
    <xmlCellPr id="1" uniqueName="P1078223">
      <xmlPr mapId="1" xpath="/GFI-IZD-POD/NTI-GFI-IZD-POD_1000342/P1078223" xmlDataType="decimal"/>
    </xmlCellPr>
  </singleXmlCell>
  <singleXmlCell id="531" r="I56" connectionId="0">
    <xmlCellPr id="1" uniqueName="P1078225">
      <xmlPr mapId="1" xpath="/GFI-IZD-POD/NTI-GFI-IZD-POD_1000342/P1078225" xmlDataType="decimal"/>
    </xmlCellPr>
  </singleXmlCell>
  <singleXmlCell id="532" r="H57" connectionId="0">
    <xmlCellPr id="1" uniqueName="P1078227">
      <xmlPr mapId="1" xpath="/GFI-IZD-POD/NTI-GFI-IZD-POD_1000342/P1078227" xmlDataType="decimal"/>
    </xmlCellPr>
  </singleXmlCell>
  <singleXmlCell id="533" r="I57" connectionId="0">
    <xmlCellPr id="1" uniqueName="P1078228">
      <xmlPr mapId="1" xpath="/GFI-IZD-POD/NTI-GFI-IZD-POD_1000342/P1078228" xmlDataType="decimal"/>
    </xmlCellPr>
  </singleXmlCell>
  <singleXmlCell id="534" r="H58" connectionId="0">
    <xmlCellPr id="1" uniqueName="P1078230">
      <xmlPr mapId="1" xpath="/GFI-IZD-POD/NTI-GFI-IZD-POD_1000342/P1078230" xmlDataType="decimal"/>
    </xmlCellPr>
  </singleXmlCell>
  <singleXmlCell id="535" r="I58" connectionId="0">
    <xmlCellPr id="1" uniqueName="P1078232">
      <xmlPr mapId="1" xpath="/GFI-IZD-POD/NTI-GFI-IZD-POD_1000342/P1078232" xmlDataType="decimal"/>
    </xmlCellPr>
  </singleXmlCell>
  <singleXmlCell id="536" r="H59" connectionId="0">
    <xmlCellPr id="1" uniqueName="P1078234">
      <xmlPr mapId="1" xpath="/GFI-IZD-POD/NTI-GFI-IZD-POD_1000342/P1078234" xmlDataType="decimal"/>
    </xmlCellPr>
  </singleXmlCell>
  <singleXmlCell id="537"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printerSettings" Target="../printerSettings/printerSettings1.bin"/><Relationship Id="rId1" Type="http://schemas.openxmlformats.org/officeDocument/2006/relationships/hyperlink" Target="mailto:ivo.hrdalo@igh.hr" TargetMode="Externa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7"/>
  <sheetViews>
    <sheetView tabSelected="1" zoomScaleNormal="100" workbookViewId="0">
      <selection activeCell="C16" sqref="C16:D16"/>
    </sheetView>
  </sheetViews>
  <sheetFormatPr defaultColWidth="9.140625" defaultRowHeight="15" x14ac:dyDescent="0.25"/>
  <cols>
    <col min="1" max="2" width="9.140625" style="67"/>
    <col min="3" max="3" width="7.140625" style="67" customWidth="1"/>
    <col min="4" max="4" width="9.140625" style="67"/>
    <col min="5" max="5" width="5" style="67" bestFit="1" customWidth="1"/>
    <col min="6" max="8" width="9.140625" style="67"/>
    <col min="9" max="9" width="13.42578125" style="67" customWidth="1"/>
    <col min="10" max="10" width="14.140625" style="67" bestFit="1" customWidth="1"/>
    <col min="11" max="16384" width="9.140625" style="67"/>
  </cols>
  <sheetData>
    <row r="1" spans="1:10" ht="15.75" x14ac:dyDescent="0.25">
      <c r="A1" s="126"/>
      <c r="B1" s="127"/>
      <c r="C1" s="127"/>
      <c r="D1" s="65"/>
      <c r="E1" s="65"/>
      <c r="F1" s="65"/>
      <c r="G1" s="65"/>
      <c r="H1" s="65"/>
      <c r="I1" s="65"/>
      <c r="J1" s="66"/>
    </row>
    <row r="2" spans="1:10" ht="14.45" customHeight="1" x14ac:dyDescent="0.25">
      <c r="A2" s="128" t="s">
        <v>404</v>
      </c>
      <c r="B2" s="129"/>
      <c r="C2" s="129"/>
      <c r="D2" s="129"/>
      <c r="E2" s="129"/>
      <c r="F2" s="129"/>
      <c r="G2" s="129"/>
      <c r="H2" s="129"/>
      <c r="I2" s="129"/>
      <c r="J2" s="130"/>
    </row>
    <row r="3" spans="1:10" x14ac:dyDescent="0.25">
      <c r="A3" s="68"/>
      <c r="B3" s="69"/>
      <c r="C3" s="69"/>
      <c r="D3" s="69"/>
      <c r="E3" s="69"/>
      <c r="F3" s="69"/>
      <c r="G3" s="69"/>
      <c r="H3" s="69"/>
      <c r="I3" s="69"/>
      <c r="J3" s="70"/>
    </row>
    <row r="4" spans="1:10" ht="33.6" customHeight="1" x14ac:dyDescent="0.25">
      <c r="A4" s="131" t="s">
        <v>389</v>
      </c>
      <c r="B4" s="132"/>
      <c r="C4" s="132"/>
      <c r="D4" s="132"/>
      <c r="E4" s="133">
        <v>43101</v>
      </c>
      <c r="F4" s="134"/>
      <c r="G4" s="71" t="s">
        <v>0</v>
      </c>
      <c r="H4" s="133">
        <v>43465</v>
      </c>
      <c r="I4" s="134"/>
      <c r="J4" s="72"/>
    </row>
    <row r="5" spans="1:10" s="73" customFormat="1" ht="10.15" customHeight="1" x14ac:dyDescent="0.25">
      <c r="A5" s="135"/>
      <c r="B5" s="136"/>
      <c r="C5" s="136"/>
      <c r="D5" s="136"/>
      <c r="E5" s="136"/>
      <c r="F5" s="136"/>
      <c r="G5" s="136"/>
      <c r="H5" s="136"/>
      <c r="I5" s="136"/>
      <c r="J5" s="137"/>
    </row>
    <row r="6" spans="1:10" ht="20.45" customHeight="1" x14ac:dyDescent="0.25">
      <c r="A6" s="74"/>
      <c r="B6" s="75" t="s">
        <v>411</v>
      </c>
      <c r="C6" s="76"/>
      <c r="D6" s="76"/>
      <c r="E6" s="77">
        <v>2018</v>
      </c>
      <c r="F6" s="78"/>
      <c r="G6" s="71"/>
      <c r="H6" s="78"/>
      <c r="I6" s="78"/>
      <c r="J6" s="79"/>
    </row>
    <row r="7" spans="1:10" s="81" customFormat="1" ht="10.9" customHeight="1" x14ac:dyDescent="0.25">
      <c r="A7" s="74"/>
      <c r="B7" s="76"/>
      <c r="C7" s="76"/>
      <c r="D7" s="76"/>
      <c r="E7" s="80"/>
      <c r="F7" s="80"/>
      <c r="G7" s="71"/>
      <c r="H7" s="80"/>
      <c r="I7" s="80"/>
      <c r="J7" s="79"/>
    </row>
    <row r="8" spans="1:10" ht="37.9" customHeight="1" x14ac:dyDescent="0.25">
      <c r="A8" s="144" t="s">
        <v>412</v>
      </c>
      <c r="B8" s="145"/>
      <c r="C8" s="145"/>
      <c r="D8" s="145"/>
      <c r="E8" s="145"/>
      <c r="F8" s="145"/>
      <c r="G8" s="145"/>
      <c r="H8" s="145"/>
      <c r="I8" s="145"/>
      <c r="J8" s="82"/>
    </row>
    <row r="9" spans="1:10" x14ac:dyDescent="0.25">
      <c r="A9" s="83"/>
      <c r="B9" s="84"/>
      <c r="C9" s="84"/>
      <c r="D9" s="84"/>
      <c r="E9" s="146"/>
      <c r="F9" s="146"/>
      <c r="G9" s="147"/>
      <c r="H9" s="147"/>
      <c r="I9" s="85"/>
      <c r="J9" s="86"/>
    </row>
    <row r="10" spans="1:10" ht="25.9" customHeight="1" x14ac:dyDescent="0.25">
      <c r="A10" s="148" t="s">
        <v>390</v>
      </c>
      <c r="B10" s="140"/>
      <c r="C10" s="141" t="s">
        <v>432</v>
      </c>
      <c r="D10" s="142"/>
      <c r="E10" s="87"/>
      <c r="F10" s="149" t="s">
        <v>413</v>
      </c>
      <c r="G10" s="150"/>
      <c r="H10" s="151" t="s">
        <v>431</v>
      </c>
      <c r="I10" s="152"/>
      <c r="J10" s="88"/>
    </row>
    <row r="11" spans="1:10" ht="15.6" customHeight="1" x14ac:dyDescent="0.25">
      <c r="A11" s="83"/>
      <c r="B11" s="84"/>
      <c r="C11" s="84"/>
      <c r="D11" s="84"/>
      <c r="E11" s="138"/>
      <c r="F11" s="138"/>
      <c r="G11" s="138"/>
      <c r="H11" s="138"/>
      <c r="I11" s="89"/>
      <c r="J11" s="88"/>
    </row>
    <row r="12" spans="1:10" ht="21" customHeight="1" x14ac:dyDescent="0.25">
      <c r="A12" s="139" t="s">
        <v>405</v>
      </c>
      <c r="B12" s="140"/>
      <c r="C12" s="141" t="s">
        <v>433</v>
      </c>
      <c r="D12" s="142"/>
      <c r="E12" s="143"/>
      <c r="F12" s="138"/>
      <c r="G12" s="138"/>
      <c r="H12" s="138"/>
      <c r="I12" s="89"/>
      <c r="J12" s="88"/>
    </row>
    <row r="13" spans="1:10" ht="10.9" customHeight="1" x14ac:dyDescent="0.25">
      <c r="A13" s="87"/>
      <c r="B13" s="89"/>
      <c r="C13" s="84"/>
      <c r="D13" s="84"/>
      <c r="E13" s="147"/>
      <c r="F13" s="147"/>
      <c r="G13" s="147"/>
      <c r="H13" s="147"/>
      <c r="I13" s="84"/>
      <c r="J13" s="90"/>
    </row>
    <row r="14" spans="1:10" ht="22.9" customHeight="1" x14ac:dyDescent="0.25">
      <c r="A14" s="139" t="s">
        <v>391</v>
      </c>
      <c r="B14" s="153"/>
      <c r="C14" s="141" t="s">
        <v>434</v>
      </c>
      <c r="D14" s="142"/>
      <c r="E14" s="160"/>
      <c r="F14" s="161"/>
      <c r="G14" s="91" t="s">
        <v>414</v>
      </c>
      <c r="H14" s="151" t="s">
        <v>435</v>
      </c>
      <c r="I14" s="152"/>
      <c r="J14" s="92"/>
    </row>
    <row r="15" spans="1:10" ht="14.45" customHeight="1" x14ac:dyDescent="0.25">
      <c r="A15" s="87"/>
      <c r="B15" s="89"/>
      <c r="C15" s="84"/>
      <c r="D15" s="84"/>
      <c r="E15" s="147"/>
      <c r="F15" s="147"/>
      <c r="G15" s="147"/>
      <c r="H15" s="147"/>
      <c r="I15" s="84"/>
      <c r="J15" s="90"/>
    </row>
    <row r="16" spans="1:10" ht="13.15" customHeight="1" x14ac:dyDescent="0.25">
      <c r="A16" s="139" t="s">
        <v>415</v>
      </c>
      <c r="B16" s="153"/>
      <c r="C16" s="141" t="s">
        <v>476</v>
      </c>
      <c r="D16" s="142"/>
      <c r="E16" s="93"/>
      <c r="F16" s="93"/>
      <c r="G16" s="93"/>
      <c r="H16" s="93"/>
      <c r="I16" s="93"/>
      <c r="J16" s="92"/>
    </row>
    <row r="17" spans="1:10" ht="14.45" customHeight="1" x14ac:dyDescent="0.25">
      <c r="A17" s="154"/>
      <c r="B17" s="155"/>
      <c r="C17" s="155"/>
      <c r="D17" s="155"/>
      <c r="E17" s="155"/>
      <c r="F17" s="155"/>
      <c r="G17" s="155"/>
      <c r="H17" s="155"/>
      <c r="I17" s="155"/>
      <c r="J17" s="156"/>
    </row>
    <row r="18" spans="1:10" x14ac:dyDescent="0.25">
      <c r="A18" s="148" t="s">
        <v>392</v>
      </c>
      <c r="B18" s="140"/>
      <c r="C18" s="157" t="s">
        <v>436</v>
      </c>
      <c r="D18" s="158"/>
      <c r="E18" s="158"/>
      <c r="F18" s="158"/>
      <c r="G18" s="158"/>
      <c r="H18" s="158"/>
      <c r="I18" s="158"/>
      <c r="J18" s="159"/>
    </row>
    <row r="19" spans="1:10" x14ac:dyDescent="0.25">
      <c r="A19" s="83"/>
      <c r="B19" s="84"/>
      <c r="C19" s="94"/>
      <c r="D19" s="84"/>
      <c r="E19" s="147"/>
      <c r="F19" s="147"/>
      <c r="G19" s="147"/>
      <c r="H19" s="147"/>
      <c r="I19" s="84"/>
      <c r="J19" s="90"/>
    </row>
    <row r="20" spans="1:10" x14ac:dyDescent="0.25">
      <c r="A20" s="148" t="s">
        <v>393</v>
      </c>
      <c r="B20" s="140"/>
      <c r="C20" s="151">
        <v>10000</v>
      </c>
      <c r="D20" s="152"/>
      <c r="E20" s="147"/>
      <c r="F20" s="147"/>
      <c r="G20" s="157" t="s">
        <v>430</v>
      </c>
      <c r="H20" s="158"/>
      <c r="I20" s="158"/>
      <c r="J20" s="159"/>
    </row>
    <row r="21" spans="1:10" x14ac:dyDescent="0.25">
      <c r="A21" s="83"/>
      <c r="B21" s="84"/>
      <c r="C21" s="84"/>
      <c r="D21" s="84"/>
      <c r="E21" s="147"/>
      <c r="F21" s="147"/>
      <c r="G21" s="147"/>
      <c r="H21" s="147"/>
      <c r="I21" s="84"/>
      <c r="J21" s="90"/>
    </row>
    <row r="22" spans="1:10" x14ac:dyDescent="0.25">
      <c r="A22" s="148" t="s">
        <v>394</v>
      </c>
      <c r="B22" s="140"/>
      <c r="C22" s="157" t="s">
        <v>437</v>
      </c>
      <c r="D22" s="158"/>
      <c r="E22" s="158"/>
      <c r="F22" s="158"/>
      <c r="G22" s="158"/>
      <c r="H22" s="158"/>
      <c r="I22" s="158"/>
      <c r="J22" s="159"/>
    </row>
    <row r="23" spans="1:10" x14ac:dyDescent="0.25">
      <c r="A23" s="83"/>
      <c r="B23" s="84"/>
      <c r="C23" s="84"/>
      <c r="D23" s="84"/>
      <c r="E23" s="147"/>
      <c r="F23" s="147"/>
      <c r="G23" s="147"/>
      <c r="H23" s="147"/>
      <c r="I23" s="84"/>
      <c r="J23" s="90"/>
    </row>
    <row r="24" spans="1:10" x14ac:dyDescent="0.25">
      <c r="A24" s="148" t="s">
        <v>395</v>
      </c>
      <c r="B24" s="140"/>
      <c r="C24" s="165" t="s">
        <v>438</v>
      </c>
      <c r="D24" s="166"/>
      <c r="E24" s="166"/>
      <c r="F24" s="166"/>
      <c r="G24" s="166"/>
      <c r="H24" s="166"/>
      <c r="I24" s="166"/>
      <c r="J24" s="167"/>
    </row>
    <row r="25" spans="1:10" x14ac:dyDescent="0.25">
      <c r="A25" s="83"/>
      <c r="B25" s="84"/>
      <c r="C25" s="94"/>
      <c r="D25" s="84"/>
      <c r="E25" s="147"/>
      <c r="F25" s="147"/>
      <c r="G25" s="147"/>
      <c r="H25" s="147"/>
      <c r="I25" s="84"/>
      <c r="J25" s="90"/>
    </row>
    <row r="26" spans="1:10" x14ac:dyDescent="0.25">
      <c r="A26" s="148" t="s">
        <v>396</v>
      </c>
      <c r="B26" s="140"/>
      <c r="C26" s="165" t="s">
        <v>439</v>
      </c>
      <c r="D26" s="166"/>
      <c r="E26" s="166"/>
      <c r="F26" s="166"/>
      <c r="G26" s="166"/>
      <c r="H26" s="166"/>
      <c r="I26" s="166"/>
      <c r="J26" s="167"/>
    </row>
    <row r="27" spans="1:10" ht="13.9" customHeight="1" x14ac:dyDescent="0.25">
      <c r="A27" s="83"/>
      <c r="B27" s="84"/>
      <c r="C27" s="94"/>
      <c r="D27" s="84"/>
      <c r="E27" s="147"/>
      <c r="F27" s="147"/>
      <c r="G27" s="147"/>
      <c r="H27" s="147"/>
      <c r="I27" s="84"/>
      <c r="J27" s="90"/>
    </row>
    <row r="28" spans="1:10" ht="22.9" customHeight="1" x14ac:dyDescent="0.25">
      <c r="A28" s="139" t="s">
        <v>406</v>
      </c>
      <c r="B28" s="140"/>
      <c r="C28" s="95">
        <v>599</v>
      </c>
      <c r="D28" s="96"/>
      <c r="E28" s="162"/>
      <c r="F28" s="162"/>
      <c r="G28" s="162"/>
      <c r="H28" s="162"/>
      <c r="I28" s="163"/>
      <c r="J28" s="164"/>
    </row>
    <row r="29" spans="1:10" x14ac:dyDescent="0.25">
      <c r="A29" s="83"/>
      <c r="B29" s="84"/>
      <c r="C29" s="84"/>
      <c r="D29" s="84"/>
      <c r="E29" s="147"/>
      <c r="F29" s="147"/>
      <c r="G29" s="147"/>
      <c r="H29" s="147"/>
      <c r="I29" s="84"/>
      <c r="J29" s="90"/>
    </row>
    <row r="30" spans="1:10" x14ac:dyDescent="0.25">
      <c r="A30" s="148" t="s">
        <v>397</v>
      </c>
      <c r="B30" s="140"/>
      <c r="C30" s="97" t="s">
        <v>418</v>
      </c>
      <c r="D30" s="170" t="s">
        <v>416</v>
      </c>
      <c r="E30" s="171"/>
      <c r="F30" s="171"/>
      <c r="G30" s="171"/>
      <c r="H30" s="98" t="s">
        <v>417</v>
      </c>
      <c r="I30" s="99" t="s">
        <v>418</v>
      </c>
      <c r="J30" s="100"/>
    </row>
    <row r="31" spans="1:10" x14ac:dyDescent="0.25">
      <c r="A31" s="148"/>
      <c r="B31" s="140"/>
      <c r="C31" s="101"/>
      <c r="D31" s="71"/>
      <c r="E31" s="161"/>
      <c r="F31" s="161"/>
      <c r="G31" s="161"/>
      <c r="H31" s="161"/>
      <c r="I31" s="168"/>
      <c r="J31" s="169"/>
    </row>
    <row r="32" spans="1:10" x14ac:dyDescent="0.25">
      <c r="A32" s="148" t="s">
        <v>407</v>
      </c>
      <c r="B32" s="140"/>
      <c r="C32" s="95" t="s">
        <v>421</v>
      </c>
      <c r="D32" s="170" t="s">
        <v>419</v>
      </c>
      <c r="E32" s="171"/>
      <c r="F32" s="171"/>
      <c r="G32" s="171"/>
      <c r="H32" s="102" t="s">
        <v>420</v>
      </c>
      <c r="I32" s="103" t="s">
        <v>421</v>
      </c>
      <c r="J32" s="104"/>
    </row>
    <row r="33" spans="1:10" x14ac:dyDescent="0.25">
      <c r="A33" s="83"/>
      <c r="B33" s="84"/>
      <c r="C33" s="84"/>
      <c r="D33" s="84"/>
      <c r="E33" s="147"/>
      <c r="F33" s="147"/>
      <c r="G33" s="147"/>
      <c r="H33" s="147"/>
      <c r="I33" s="84"/>
      <c r="J33" s="90"/>
    </row>
    <row r="34" spans="1:10" x14ac:dyDescent="0.25">
      <c r="A34" s="170" t="s">
        <v>408</v>
      </c>
      <c r="B34" s="171"/>
      <c r="C34" s="171"/>
      <c r="D34" s="171"/>
      <c r="E34" s="171" t="s">
        <v>398</v>
      </c>
      <c r="F34" s="171"/>
      <c r="G34" s="171"/>
      <c r="H34" s="171"/>
      <c r="I34" s="171"/>
      <c r="J34" s="105" t="s">
        <v>399</v>
      </c>
    </row>
    <row r="35" spans="1:10" x14ac:dyDescent="0.25">
      <c r="A35" s="83"/>
      <c r="B35" s="84"/>
      <c r="C35" s="84"/>
      <c r="D35" s="84"/>
      <c r="E35" s="147"/>
      <c r="F35" s="147"/>
      <c r="G35" s="147"/>
      <c r="H35" s="147"/>
      <c r="I35" s="84"/>
      <c r="J35" s="86"/>
    </row>
    <row r="36" spans="1:10" s="107" customFormat="1" x14ac:dyDescent="0.25">
      <c r="A36" s="173" t="s">
        <v>446</v>
      </c>
      <c r="B36" s="174"/>
      <c r="C36" s="174"/>
      <c r="D36" s="174"/>
      <c r="E36" s="173" t="s">
        <v>461</v>
      </c>
      <c r="F36" s="174"/>
      <c r="G36" s="174"/>
      <c r="H36" s="174"/>
      <c r="I36" s="175"/>
      <c r="J36" s="106" t="s">
        <v>463</v>
      </c>
    </row>
    <row r="37" spans="1:10" s="107" customFormat="1" x14ac:dyDescent="0.25">
      <c r="A37" s="108"/>
      <c r="B37" s="109"/>
      <c r="C37" s="110"/>
      <c r="D37" s="172"/>
      <c r="E37" s="172"/>
      <c r="F37" s="172"/>
      <c r="G37" s="172"/>
      <c r="H37" s="172"/>
      <c r="I37" s="172"/>
      <c r="J37" s="111"/>
    </row>
    <row r="38" spans="1:10" s="107" customFormat="1" x14ac:dyDescent="0.25">
      <c r="A38" s="173" t="s">
        <v>447</v>
      </c>
      <c r="B38" s="174"/>
      <c r="C38" s="174"/>
      <c r="D38" s="175"/>
      <c r="E38" s="173" t="s">
        <v>461</v>
      </c>
      <c r="F38" s="174"/>
      <c r="G38" s="174"/>
      <c r="H38" s="174"/>
      <c r="I38" s="175"/>
      <c r="J38" s="112" t="s">
        <v>464</v>
      </c>
    </row>
    <row r="39" spans="1:10" s="107" customFormat="1" x14ac:dyDescent="0.25">
      <c r="A39" s="108"/>
      <c r="B39" s="109"/>
      <c r="C39" s="110"/>
      <c r="D39" s="113"/>
      <c r="E39" s="172"/>
      <c r="F39" s="172"/>
      <c r="G39" s="172"/>
      <c r="H39" s="172"/>
      <c r="I39" s="114"/>
      <c r="J39" s="111"/>
    </row>
    <row r="40" spans="1:10" s="107" customFormat="1" x14ac:dyDescent="0.25">
      <c r="A40" s="173" t="s">
        <v>448</v>
      </c>
      <c r="B40" s="174"/>
      <c r="C40" s="174"/>
      <c r="D40" s="175"/>
      <c r="E40" s="173" t="s">
        <v>461</v>
      </c>
      <c r="F40" s="174"/>
      <c r="G40" s="174"/>
      <c r="H40" s="174"/>
      <c r="I40" s="175"/>
      <c r="J40" s="112" t="s">
        <v>465</v>
      </c>
    </row>
    <row r="41" spans="1:10" s="107" customFormat="1" x14ac:dyDescent="0.25">
      <c r="A41" s="108"/>
      <c r="B41" s="109"/>
      <c r="C41" s="110"/>
      <c r="D41" s="113"/>
      <c r="E41" s="113"/>
      <c r="F41" s="113"/>
      <c r="G41" s="113"/>
      <c r="H41" s="113"/>
      <c r="I41" s="114"/>
      <c r="J41" s="111"/>
    </row>
    <row r="42" spans="1:10" s="107" customFormat="1" x14ac:dyDescent="0.25">
      <c r="A42" s="173" t="s">
        <v>449</v>
      </c>
      <c r="B42" s="174"/>
      <c r="C42" s="174"/>
      <c r="D42" s="175"/>
      <c r="E42" s="173" t="s">
        <v>461</v>
      </c>
      <c r="F42" s="174"/>
      <c r="G42" s="174"/>
      <c r="H42" s="174"/>
      <c r="I42" s="175"/>
      <c r="J42" s="112" t="s">
        <v>466</v>
      </c>
    </row>
    <row r="43" spans="1:10" s="107" customFormat="1" x14ac:dyDescent="0.25">
      <c r="A43" s="115"/>
      <c r="B43" s="110"/>
      <c r="C43" s="180"/>
      <c r="D43" s="180"/>
      <c r="E43" s="181"/>
      <c r="F43" s="181"/>
      <c r="G43" s="180"/>
      <c r="H43" s="180"/>
      <c r="I43" s="180"/>
      <c r="J43" s="111"/>
    </row>
    <row r="44" spans="1:10" s="107" customFormat="1" x14ac:dyDescent="0.25">
      <c r="A44" s="173" t="s">
        <v>450</v>
      </c>
      <c r="B44" s="174"/>
      <c r="C44" s="174"/>
      <c r="D44" s="175"/>
      <c r="E44" s="173" t="s">
        <v>462</v>
      </c>
      <c r="F44" s="174"/>
      <c r="G44" s="174"/>
      <c r="H44" s="174"/>
      <c r="I44" s="175"/>
      <c r="J44" s="112" t="s">
        <v>467</v>
      </c>
    </row>
    <row r="45" spans="1:10" s="107" customFormat="1" x14ac:dyDescent="0.25">
      <c r="A45" s="108"/>
      <c r="B45" s="109"/>
      <c r="C45" s="109"/>
      <c r="D45" s="109"/>
      <c r="E45" s="109"/>
      <c r="F45" s="109"/>
      <c r="G45" s="109"/>
      <c r="H45" s="109"/>
      <c r="I45" s="109"/>
      <c r="J45" s="116"/>
    </row>
    <row r="46" spans="1:10" s="107" customFormat="1" x14ac:dyDescent="0.25">
      <c r="A46" s="173" t="s">
        <v>451</v>
      </c>
      <c r="B46" s="174"/>
      <c r="C46" s="174"/>
      <c r="D46" s="175"/>
      <c r="E46" s="173" t="s">
        <v>461</v>
      </c>
      <c r="F46" s="174"/>
      <c r="G46" s="174"/>
      <c r="H46" s="174"/>
      <c r="I46" s="175"/>
      <c r="J46" s="112" t="s">
        <v>468</v>
      </c>
    </row>
    <row r="47" spans="1:10" x14ac:dyDescent="0.25">
      <c r="A47" s="83"/>
      <c r="B47" s="84"/>
      <c r="C47" s="84"/>
      <c r="D47" s="84"/>
      <c r="E47" s="84"/>
      <c r="F47" s="84"/>
      <c r="G47" s="84"/>
      <c r="H47" s="84"/>
      <c r="I47" s="84"/>
      <c r="J47" s="86"/>
    </row>
    <row r="48" spans="1:10" x14ac:dyDescent="0.25">
      <c r="A48" s="176" t="s">
        <v>452</v>
      </c>
      <c r="B48" s="177"/>
      <c r="C48" s="177"/>
      <c r="D48" s="177"/>
      <c r="E48" s="173" t="s">
        <v>461</v>
      </c>
      <c r="F48" s="174"/>
      <c r="G48" s="174"/>
      <c r="H48" s="174"/>
      <c r="I48" s="175"/>
      <c r="J48" s="125" t="s">
        <v>469</v>
      </c>
    </row>
    <row r="49" spans="1:10" x14ac:dyDescent="0.25">
      <c r="A49" s="83"/>
      <c r="B49" s="84"/>
      <c r="C49" s="94"/>
      <c r="D49" s="178"/>
      <c r="E49" s="178"/>
      <c r="F49" s="178"/>
      <c r="G49" s="178"/>
      <c r="H49" s="178"/>
      <c r="I49" s="178"/>
      <c r="J49" s="90"/>
    </row>
    <row r="50" spans="1:10" x14ac:dyDescent="0.25">
      <c r="A50" s="176" t="s">
        <v>453</v>
      </c>
      <c r="B50" s="177"/>
      <c r="C50" s="177"/>
      <c r="D50" s="179"/>
      <c r="E50" s="173" t="s">
        <v>461</v>
      </c>
      <c r="F50" s="174"/>
      <c r="G50" s="174"/>
      <c r="H50" s="174"/>
      <c r="I50" s="175"/>
      <c r="J50" s="118" t="s">
        <v>470</v>
      </c>
    </row>
    <row r="51" spans="1:10" x14ac:dyDescent="0.25">
      <c r="A51" s="83"/>
      <c r="B51" s="84"/>
      <c r="C51" s="94"/>
      <c r="D51" s="117"/>
      <c r="E51" s="178"/>
      <c r="F51" s="178"/>
      <c r="G51" s="178"/>
      <c r="H51" s="178"/>
      <c r="I51" s="89"/>
      <c r="J51" s="90"/>
    </row>
    <row r="52" spans="1:10" x14ac:dyDescent="0.25">
      <c r="A52" s="176" t="s">
        <v>454</v>
      </c>
      <c r="B52" s="177"/>
      <c r="C52" s="177"/>
      <c r="D52" s="179"/>
      <c r="E52" s="173" t="s">
        <v>461</v>
      </c>
      <c r="F52" s="174"/>
      <c r="G52" s="174"/>
      <c r="H52" s="174"/>
      <c r="I52" s="175"/>
      <c r="J52" s="118" t="s">
        <v>471</v>
      </c>
    </row>
    <row r="53" spans="1:10" x14ac:dyDescent="0.25">
      <c r="A53" s="83"/>
      <c r="B53" s="84"/>
      <c r="C53" s="94"/>
      <c r="D53" s="117"/>
      <c r="E53" s="117"/>
      <c r="F53" s="117"/>
      <c r="G53" s="117"/>
      <c r="H53" s="117"/>
      <c r="I53" s="89"/>
      <c r="J53" s="90"/>
    </row>
    <row r="54" spans="1:10" x14ac:dyDescent="0.25">
      <c r="A54" s="176" t="s">
        <v>455</v>
      </c>
      <c r="B54" s="177"/>
      <c r="C54" s="177"/>
      <c r="D54" s="179"/>
      <c r="E54" s="173" t="s">
        <v>461</v>
      </c>
      <c r="F54" s="174"/>
      <c r="G54" s="174"/>
      <c r="H54" s="174"/>
      <c r="I54" s="175"/>
      <c r="J54" s="118" t="s">
        <v>472</v>
      </c>
    </row>
    <row r="55" spans="1:10" x14ac:dyDescent="0.25">
      <c r="A55" s="119"/>
      <c r="B55" s="94"/>
      <c r="C55" s="182"/>
      <c r="D55" s="182"/>
      <c r="E55" s="147"/>
      <c r="F55" s="147"/>
      <c r="G55" s="182"/>
      <c r="H55" s="182"/>
      <c r="I55" s="182"/>
      <c r="J55" s="90"/>
    </row>
    <row r="56" spans="1:10" x14ac:dyDescent="0.25">
      <c r="A56" s="176" t="s">
        <v>456</v>
      </c>
      <c r="B56" s="177"/>
      <c r="C56" s="177"/>
      <c r="D56" s="179"/>
      <c r="E56" s="173" t="s">
        <v>461</v>
      </c>
      <c r="F56" s="174"/>
      <c r="G56" s="174"/>
      <c r="H56" s="174"/>
      <c r="I56" s="175"/>
      <c r="J56" s="118" t="s">
        <v>473</v>
      </c>
    </row>
    <row r="57" spans="1:10" x14ac:dyDescent="0.25">
      <c r="A57" s="119"/>
      <c r="B57" s="94"/>
      <c r="C57" s="94"/>
      <c r="D57" s="94"/>
      <c r="E57" s="84"/>
      <c r="F57" s="84"/>
      <c r="G57" s="94"/>
      <c r="H57" s="94"/>
      <c r="I57" s="94"/>
      <c r="J57" s="90"/>
    </row>
    <row r="58" spans="1:10" x14ac:dyDescent="0.25">
      <c r="A58" s="173" t="s">
        <v>445</v>
      </c>
      <c r="B58" s="174"/>
      <c r="C58" s="174"/>
      <c r="D58" s="174"/>
      <c r="E58" s="173" t="s">
        <v>459</v>
      </c>
      <c r="F58" s="174"/>
      <c r="G58" s="174"/>
      <c r="H58" s="174"/>
      <c r="I58" s="175"/>
      <c r="J58" s="118" t="s">
        <v>477</v>
      </c>
    </row>
    <row r="59" spans="1:10" x14ac:dyDescent="0.25">
      <c r="A59" s="119"/>
      <c r="B59" s="94"/>
      <c r="C59" s="94"/>
      <c r="D59" s="94"/>
      <c r="E59" s="84"/>
      <c r="F59" s="84"/>
      <c r="G59" s="94"/>
      <c r="H59" s="94"/>
      <c r="I59" s="94"/>
      <c r="J59" s="90"/>
    </row>
    <row r="60" spans="1:10" x14ac:dyDescent="0.25">
      <c r="A60" s="176" t="s">
        <v>457</v>
      </c>
      <c r="B60" s="177"/>
      <c r="C60" s="177"/>
      <c r="D60" s="179"/>
      <c r="E60" s="176" t="s">
        <v>459</v>
      </c>
      <c r="F60" s="177"/>
      <c r="G60" s="177"/>
      <c r="H60" s="177"/>
      <c r="I60" s="179"/>
      <c r="J60" s="118" t="s">
        <v>478</v>
      </c>
    </row>
    <row r="61" spans="1:10" x14ac:dyDescent="0.25">
      <c r="A61" s="119"/>
      <c r="B61" s="94"/>
      <c r="C61" s="94"/>
      <c r="D61" s="94"/>
      <c r="E61" s="84"/>
      <c r="F61" s="84"/>
      <c r="G61" s="94"/>
      <c r="H61" s="94"/>
      <c r="I61" s="94"/>
      <c r="J61" s="90"/>
    </row>
    <row r="62" spans="1:10" x14ac:dyDescent="0.25">
      <c r="A62" s="176" t="s">
        <v>458</v>
      </c>
      <c r="B62" s="177"/>
      <c r="C62" s="177"/>
      <c r="D62" s="179"/>
      <c r="E62" s="176" t="s">
        <v>460</v>
      </c>
      <c r="F62" s="177"/>
      <c r="G62" s="177"/>
      <c r="H62" s="177"/>
      <c r="I62" s="179"/>
      <c r="J62" s="95"/>
    </row>
    <row r="63" spans="1:10" x14ac:dyDescent="0.25">
      <c r="A63" s="119"/>
      <c r="B63" s="94"/>
      <c r="C63" s="94"/>
      <c r="D63" s="84"/>
      <c r="E63" s="147"/>
      <c r="F63" s="147"/>
      <c r="G63" s="182"/>
      <c r="H63" s="182"/>
      <c r="I63" s="84"/>
      <c r="J63" s="120" t="s">
        <v>422</v>
      </c>
    </row>
    <row r="64" spans="1:10" x14ac:dyDescent="0.25">
      <c r="A64" s="119"/>
      <c r="B64" s="94"/>
      <c r="C64" s="94"/>
      <c r="D64" s="84"/>
      <c r="E64" s="147"/>
      <c r="F64" s="147"/>
      <c r="G64" s="182"/>
      <c r="H64" s="182"/>
      <c r="I64" s="84"/>
      <c r="J64" s="120" t="s">
        <v>423</v>
      </c>
    </row>
    <row r="65" spans="1:10" ht="20.25" customHeight="1" x14ac:dyDescent="0.25">
      <c r="A65" s="139" t="s">
        <v>400</v>
      </c>
      <c r="B65" s="183"/>
      <c r="C65" s="151" t="s">
        <v>423</v>
      </c>
      <c r="D65" s="152"/>
      <c r="E65" s="184" t="s">
        <v>424</v>
      </c>
      <c r="F65" s="185"/>
      <c r="G65" s="157"/>
      <c r="H65" s="158"/>
      <c r="I65" s="158"/>
      <c r="J65" s="159"/>
    </row>
    <row r="66" spans="1:10" x14ac:dyDescent="0.25">
      <c r="A66" s="119"/>
      <c r="B66" s="94"/>
      <c r="C66" s="182"/>
      <c r="D66" s="182"/>
      <c r="E66" s="147"/>
      <c r="F66" s="147"/>
      <c r="G66" s="190" t="s">
        <v>425</v>
      </c>
      <c r="H66" s="190"/>
      <c r="I66" s="190"/>
      <c r="J66" s="79"/>
    </row>
    <row r="67" spans="1:10" ht="13.9" customHeight="1" x14ac:dyDescent="0.25">
      <c r="A67" s="139" t="s">
        <v>401</v>
      </c>
      <c r="B67" s="183"/>
      <c r="C67" s="157" t="s">
        <v>440</v>
      </c>
      <c r="D67" s="158"/>
      <c r="E67" s="158"/>
      <c r="F67" s="158"/>
      <c r="G67" s="158"/>
      <c r="H67" s="158"/>
      <c r="I67" s="158"/>
      <c r="J67" s="159"/>
    </row>
    <row r="68" spans="1:10" x14ac:dyDescent="0.25">
      <c r="A68" s="83"/>
      <c r="B68" s="84"/>
      <c r="C68" s="162" t="s">
        <v>402</v>
      </c>
      <c r="D68" s="162"/>
      <c r="E68" s="162"/>
      <c r="F68" s="162"/>
      <c r="G68" s="162"/>
      <c r="H68" s="162"/>
      <c r="I68" s="162"/>
      <c r="J68" s="90"/>
    </row>
    <row r="69" spans="1:10" x14ac:dyDescent="0.25">
      <c r="A69" s="139" t="s">
        <v>403</v>
      </c>
      <c r="B69" s="183"/>
      <c r="C69" s="186" t="s">
        <v>441</v>
      </c>
      <c r="D69" s="187"/>
      <c r="E69" s="188"/>
      <c r="F69" s="147"/>
      <c r="G69" s="147"/>
      <c r="H69" s="171"/>
      <c r="I69" s="171"/>
      <c r="J69" s="189"/>
    </row>
    <row r="70" spans="1:10" x14ac:dyDescent="0.25">
      <c r="A70" s="83"/>
      <c r="B70" s="84"/>
      <c r="C70" s="94"/>
      <c r="D70" s="84"/>
      <c r="E70" s="147"/>
      <c r="F70" s="147"/>
      <c r="G70" s="147"/>
      <c r="H70" s="147"/>
      <c r="I70" s="84"/>
      <c r="J70" s="90"/>
    </row>
    <row r="71" spans="1:10" ht="14.45" customHeight="1" x14ac:dyDescent="0.25">
      <c r="A71" s="139" t="s">
        <v>395</v>
      </c>
      <c r="B71" s="183"/>
      <c r="C71" s="195" t="s">
        <v>442</v>
      </c>
      <c r="D71" s="192"/>
      <c r="E71" s="192"/>
      <c r="F71" s="192"/>
      <c r="G71" s="192"/>
      <c r="H71" s="192"/>
      <c r="I71" s="192"/>
      <c r="J71" s="193"/>
    </row>
    <row r="72" spans="1:10" x14ac:dyDescent="0.25">
      <c r="A72" s="83"/>
      <c r="B72" s="84"/>
      <c r="C72" s="84"/>
      <c r="D72" s="84"/>
      <c r="E72" s="147"/>
      <c r="F72" s="147"/>
      <c r="G72" s="147"/>
      <c r="H72" s="147"/>
      <c r="I72" s="84"/>
      <c r="J72" s="90"/>
    </row>
    <row r="73" spans="1:10" x14ac:dyDescent="0.25">
      <c r="A73" s="139" t="s">
        <v>426</v>
      </c>
      <c r="B73" s="183"/>
      <c r="C73" s="191" t="s">
        <v>443</v>
      </c>
      <c r="D73" s="192"/>
      <c r="E73" s="192"/>
      <c r="F73" s="192"/>
      <c r="G73" s="192"/>
      <c r="H73" s="192"/>
      <c r="I73" s="192"/>
      <c r="J73" s="193"/>
    </row>
    <row r="74" spans="1:10" ht="14.45" customHeight="1" x14ac:dyDescent="0.25">
      <c r="A74" s="83"/>
      <c r="B74" s="84"/>
      <c r="C74" s="190" t="s">
        <v>427</v>
      </c>
      <c r="D74" s="190"/>
      <c r="E74" s="190"/>
      <c r="F74" s="190"/>
      <c r="G74" s="84"/>
      <c r="H74" s="84"/>
      <c r="I74" s="84"/>
      <c r="J74" s="90"/>
    </row>
    <row r="75" spans="1:10" x14ac:dyDescent="0.25">
      <c r="A75" s="139" t="s">
        <v>428</v>
      </c>
      <c r="B75" s="183"/>
      <c r="C75" s="191" t="s">
        <v>444</v>
      </c>
      <c r="D75" s="192"/>
      <c r="E75" s="192"/>
      <c r="F75" s="192"/>
      <c r="G75" s="192"/>
      <c r="H75" s="192"/>
      <c r="I75" s="192"/>
      <c r="J75" s="193"/>
    </row>
    <row r="76" spans="1:10" ht="14.45" customHeight="1" x14ac:dyDescent="0.25">
      <c r="A76" s="121"/>
      <c r="B76" s="122"/>
      <c r="C76" s="194" t="s">
        <v>429</v>
      </c>
      <c r="D76" s="194"/>
      <c r="E76" s="194"/>
      <c r="F76" s="194"/>
      <c r="G76" s="194"/>
      <c r="H76" s="122"/>
      <c r="I76" s="122"/>
      <c r="J76" s="123"/>
    </row>
    <row r="83" ht="27" customHeight="1" x14ac:dyDescent="0.25"/>
    <row r="87" ht="38.450000000000003" customHeight="1" x14ac:dyDescent="0.25"/>
  </sheetData>
  <mergeCells count="142">
    <mergeCell ref="C74:F74"/>
    <mergeCell ref="A75:B75"/>
    <mergeCell ref="C75:J75"/>
    <mergeCell ref="C76:G76"/>
    <mergeCell ref="A71:B71"/>
    <mergeCell ref="C71:J71"/>
    <mergeCell ref="E72:F72"/>
    <mergeCell ref="G72:H72"/>
    <mergeCell ref="A73:B73"/>
    <mergeCell ref="C73:J73"/>
    <mergeCell ref="A69:B69"/>
    <mergeCell ref="C69:E69"/>
    <mergeCell ref="F69:G69"/>
    <mergeCell ref="H69:J69"/>
    <mergeCell ref="E70:F70"/>
    <mergeCell ref="G70:H70"/>
    <mergeCell ref="C66:D66"/>
    <mergeCell ref="E66:F66"/>
    <mergeCell ref="G66:I66"/>
    <mergeCell ref="A67:B67"/>
    <mergeCell ref="C67:J67"/>
    <mergeCell ref="C68:I68"/>
    <mergeCell ref="E64:F64"/>
    <mergeCell ref="G64:H64"/>
    <mergeCell ref="A65:B65"/>
    <mergeCell ref="C65:D65"/>
    <mergeCell ref="E65:F65"/>
    <mergeCell ref="G65:J65"/>
    <mergeCell ref="E63:F63"/>
    <mergeCell ref="G63:H63"/>
    <mergeCell ref="A62:D62"/>
    <mergeCell ref="E62:I62"/>
    <mergeCell ref="A56:D56"/>
    <mergeCell ref="E56:I56"/>
    <mergeCell ref="A58:D58"/>
    <mergeCell ref="E58:I58"/>
    <mergeCell ref="A60:D60"/>
    <mergeCell ref="E60:I60"/>
    <mergeCell ref="A52:D52"/>
    <mergeCell ref="E52:I52"/>
    <mergeCell ref="A54:D54"/>
    <mergeCell ref="E54:I54"/>
    <mergeCell ref="C55:D55"/>
    <mergeCell ref="E55:F55"/>
    <mergeCell ref="G55:I55"/>
    <mergeCell ref="A48:D48"/>
    <mergeCell ref="E48:I48"/>
    <mergeCell ref="D49:I49"/>
    <mergeCell ref="A50:D50"/>
    <mergeCell ref="E50:I50"/>
    <mergeCell ref="E51:F51"/>
    <mergeCell ref="G51:H51"/>
    <mergeCell ref="C43:D43"/>
    <mergeCell ref="E43:F43"/>
    <mergeCell ref="G43:I43"/>
    <mergeCell ref="A44:D44"/>
    <mergeCell ref="E44:I44"/>
    <mergeCell ref="A46:D46"/>
    <mergeCell ref="E46:I46"/>
    <mergeCell ref="E39:F39"/>
    <mergeCell ref="G39:H39"/>
    <mergeCell ref="A40:D40"/>
    <mergeCell ref="E40:I40"/>
    <mergeCell ref="A42:D42"/>
    <mergeCell ref="E42:I42"/>
    <mergeCell ref="E35:F35"/>
    <mergeCell ref="G35:H35"/>
    <mergeCell ref="A36:D36"/>
    <mergeCell ref="E36:I36"/>
    <mergeCell ref="D37:I37"/>
    <mergeCell ref="A38:D38"/>
    <mergeCell ref="E38:I38"/>
    <mergeCell ref="I31:J31"/>
    <mergeCell ref="A32:B32"/>
    <mergeCell ref="D32:G32"/>
    <mergeCell ref="E33:F33"/>
    <mergeCell ref="G33:H33"/>
    <mergeCell ref="A34:D34"/>
    <mergeCell ref="E34:I34"/>
    <mergeCell ref="E29:F29"/>
    <mergeCell ref="G29:H29"/>
    <mergeCell ref="A30:B30"/>
    <mergeCell ref="D30:G30"/>
    <mergeCell ref="A31:B31"/>
    <mergeCell ref="E31:F31"/>
    <mergeCell ref="G31:H31"/>
    <mergeCell ref="E27:F27"/>
    <mergeCell ref="G27:H27"/>
    <mergeCell ref="A28:B28"/>
    <mergeCell ref="E28:F28"/>
    <mergeCell ref="G28:H28"/>
    <mergeCell ref="I28:J28"/>
    <mergeCell ref="A24:B24"/>
    <mergeCell ref="C24:J24"/>
    <mergeCell ref="E25:F25"/>
    <mergeCell ref="G25:H25"/>
    <mergeCell ref="A26:B26"/>
    <mergeCell ref="C26:J26"/>
    <mergeCell ref="E21:F21"/>
    <mergeCell ref="G21:H21"/>
    <mergeCell ref="A22:B22"/>
    <mergeCell ref="C22:J22"/>
    <mergeCell ref="E23:F23"/>
    <mergeCell ref="G23:H23"/>
    <mergeCell ref="E19:F19"/>
    <mergeCell ref="G19:H19"/>
    <mergeCell ref="A20:B20"/>
    <mergeCell ref="C20:D20"/>
    <mergeCell ref="E20:F20"/>
    <mergeCell ref="G20:J20"/>
    <mergeCell ref="E15:F15"/>
    <mergeCell ref="G15:H15"/>
    <mergeCell ref="A16:B16"/>
    <mergeCell ref="C16:D16"/>
    <mergeCell ref="A17:J17"/>
    <mergeCell ref="A18:B18"/>
    <mergeCell ref="C18:J18"/>
    <mergeCell ref="E13:F13"/>
    <mergeCell ref="G13:H13"/>
    <mergeCell ref="A14:B14"/>
    <mergeCell ref="C14:D14"/>
    <mergeCell ref="E14:F14"/>
    <mergeCell ref="H14:I14"/>
    <mergeCell ref="A1:C1"/>
    <mergeCell ref="A2:J2"/>
    <mergeCell ref="A4:D4"/>
    <mergeCell ref="E4:F4"/>
    <mergeCell ref="H4:I4"/>
    <mergeCell ref="A5:J5"/>
    <mergeCell ref="E11:F11"/>
    <mergeCell ref="G11:H11"/>
    <mergeCell ref="A12:B12"/>
    <mergeCell ref="C12:D12"/>
    <mergeCell ref="E12:F12"/>
    <mergeCell ref="G12:H12"/>
    <mergeCell ref="A8:I8"/>
    <mergeCell ref="E9:F9"/>
    <mergeCell ref="G9:H9"/>
    <mergeCell ref="A10:B10"/>
    <mergeCell ref="C10:D10"/>
    <mergeCell ref="F10:G10"/>
    <mergeCell ref="H10:I10"/>
  </mergeCells>
  <dataValidations count="3">
    <dataValidation type="list" allowBlank="1" showInputMessage="1" showErrorMessage="1" sqref="C65:D65">
      <formula1>$J$63:$J$64</formula1>
    </dataValidation>
    <dataValidation type="list" allowBlank="1" showInputMessage="1" showErrorMessage="1" sqref="C30">
      <formula1>$H$30:$I$30</formula1>
    </dataValidation>
    <dataValidation type="list" allowBlank="1" showInputMessage="1" showErrorMessage="1" sqref="C32">
      <formula1>$H$32:$I$32</formula1>
    </dataValidation>
  </dataValidations>
  <hyperlinks>
    <hyperlink ref="C71" r:id="rId1"/>
  </hyperlinks>
  <pageMargins left="0.43" right="0.27" top="0.28999999999999998" bottom="0.22" header="0.22" footer="0.18"/>
  <pageSetup paperSize="9" scale="6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61" zoomScale="110" zoomScaleNormal="100" workbookViewId="0">
      <selection activeCell="H8" sqref="H8:I8"/>
    </sheetView>
  </sheetViews>
  <sheetFormatPr defaultColWidth="8.85546875" defaultRowHeight="12.75" x14ac:dyDescent="0.2"/>
  <cols>
    <col min="1" max="7" width="8.85546875" style="25"/>
    <col min="8" max="9" width="15.7109375" style="46" customWidth="1"/>
    <col min="10" max="10" width="10.28515625" style="25" bestFit="1" customWidth="1"/>
    <col min="11" max="16384" width="8.85546875" style="25"/>
  </cols>
  <sheetData>
    <row r="1" spans="1:9" x14ac:dyDescent="0.2">
      <c r="A1" s="208" t="s">
        <v>1</v>
      </c>
      <c r="B1" s="209"/>
      <c r="C1" s="209"/>
      <c r="D1" s="209"/>
      <c r="E1" s="209"/>
      <c r="F1" s="209"/>
      <c r="G1" s="209"/>
      <c r="H1" s="209"/>
      <c r="I1" s="209"/>
    </row>
    <row r="2" spans="1:9" ht="12.75" customHeight="1" x14ac:dyDescent="0.2">
      <c r="A2" s="210" t="str">
        <f>+CONCATENATE("stanje na dan ", TEXT('Opći podaci'!H4,"dd.mm.yyyy."))</f>
        <v>stanje na dan 31.12.2018.</v>
      </c>
      <c r="B2" s="211"/>
      <c r="C2" s="211"/>
      <c r="D2" s="211"/>
      <c r="E2" s="211"/>
      <c r="F2" s="211"/>
      <c r="G2" s="211"/>
      <c r="H2" s="211"/>
      <c r="I2" s="211"/>
    </row>
    <row r="3" spans="1:9" x14ac:dyDescent="0.2">
      <c r="A3" s="212" t="s">
        <v>361</v>
      </c>
      <c r="B3" s="213"/>
      <c r="C3" s="213"/>
      <c r="D3" s="213"/>
      <c r="E3" s="213"/>
      <c r="F3" s="213"/>
      <c r="G3" s="213"/>
      <c r="H3" s="213"/>
      <c r="I3" s="213"/>
    </row>
    <row r="4" spans="1:9" x14ac:dyDescent="0.2">
      <c r="A4" s="214" t="s">
        <v>474</v>
      </c>
      <c r="B4" s="215"/>
      <c r="C4" s="215"/>
      <c r="D4" s="215"/>
      <c r="E4" s="215"/>
      <c r="F4" s="215"/>
      <c r="G4" s="215"/>
      <c r="H4" s="215"/>
      <c r="I4" s="216"/>
    </row>
    <row r="5" spans="1:9" ht="34.5" thickBot="1" x14ac:dyDescent="0.25">
      <c r="A5" s="220" t="s">
        <v>2</v>
      </c>
      <c r="B5" s="221"/>
      <c r="C5" s="221"/>
      <c r="D5" s="221"/>
      <c r="E5" s="221"/>
      <c r="F5" s="222"/>
      <c r="G5" s="26" t="s">
        <v>113</v>
      </c>
      <c r="H5" s="41" t="s">
        <v>376</v>
      </c>
      <c r="I5" s="42" t="s">
        <v>384</v>
      </c>
    </row>
    <row r="6" spans="1:9" x14ac:dyDescent="0.2">
      <c r="A6" s="217">
        <v>1</v>
      </c>
      <c r="B6" s="218"/>
      <c r="C6" s="218"/>
      <c r="D6" s="218"/>
      <c r="E6" s="218"/>
      <c r="F6" s="219"/>
      <c r="G6" s="27">
        <v>2</v>
      </c>
      <c r="H6" s="28">
        <v>3</v>
      </c>
      <c r="I6" s="28">
        <v>4</v>
      </c>
    </row>
    <row r="7" spans="1:9" x14ac:dyDescent="0.2">
      <c r="A7" s="223"/>
      <c r="B7" s="223"/>
      <c r="C7" s="223"/>
      <c r="D7" s="223"/>
      <c r="E7" s="223"/>
      <c r="F7" s="223"/>
      <c r="G7" s="223"/>
      <c r="H7" s="223"/>
      <c r="I7" s="224"/>
    </row>
    <row r="8" spans="1:9" ht="12.75" customHeight="1" x14ac:dyDescent="0.2">
      <c r="A8" s="225" t="s">
        <v>4</v>
      </c>
      <c r="B8" s="226"/>
      <c r="C8" s="226"/>
      <c r="D8" s="226"/>
      <c r="E8" s="226"/>
      <c r="F8" s="227"/>
      <c r="G8" s="16">
        <v>1</v>
      </c>
      <c r="H8" s="43">
        <f>+VLOOKUP($G8,'[1]GFI za Institut IGH - FINAL'!$G:$N,7,0)</f>
        <v>0</v>
      </c>
      <c r="I8" s="43">
        <f>+VLOOKUP($G8,'[1]GFI za Institut IGH - FINAL'!$G:$N,8,0)</f>
        <v>0</v>
      </c>
    </row>
    <row r="9" spans="1:9" ht="12.75" customHeight="1" x14ac:dyDescent="0.2">
      <c r="A9" s="205" t="s">
        <v>5</v>
      </c>
      <c r="B9" s="206"/>
      <c r="C9" s="206"/>
      <c r="D9" s="206"/>
      <c r="E9" s="206"/>
      <c r="F9" s="207"/>
      <c r="G9" s="17">
        <v>2</v>
      </c>
      <c r="H9" s="44">
        <f>H10+H17+H27+H38+H43</f>
        <v>224274298</v>
      </c>
      <c r="I9" s="44">
        <f>I10+I17+I27+I38+I43</f>
        <v>210165185</v>
      </c>
    </row>
    <row r="10" spans="1:9" ht="12.75" customHeight="1" x14ac:dyDescent="0.2">
      <c r="A10" s="197" t="s">
        <v>6</v>
      </c>
      <c r="B10" s="198"/>
      <c r="C10" s="198"/>
      <c r="D10" s="198"/>
      <c r="E10" s="198"/>
      <c r="F10" s="199"/>
      <c r="G10" s="17">
        <v>3</v>
      </c>
      <c r="H10" s="44">
        <f>H11+H12+H13+H14+H15+H16</f>
        <v>3135504</v>
      </c>
      <c r="I10" s="44">
        <f>I11+I12+I13+I14+I15+I16</f>
        <v>2938815</v>
      </c>
    </row>
    <row r="11" spans="1:9" ht="12.75" customHeight="1" x14ac:dyDescent="0.2">
      <c r="A11" s="202" t="s">
        <v>7</v>
      </c>
      <c r="B11" s="203"/>
      <c r="C11" s="203"/>
      <c r="D11" s="203"/>
      <c r="E11" s="203"/>
      <c r="F11" s="204"/>
      <c r="G11" s="16">
        <v>4</v>
      </c>
      <c r="H11" s="43">
        <f>+VLOOKUP($G11,'[1]GFI za Institut IGH - FINAL'!$G:$N,7,0)</f>
        <v>0</v>
      </c>
      <c r="I11" s="43">
        <f>+VLOOKUP($G11,'[1]GFI za Institut IGH - FINAL'!$G:$N,8,0)</f>
        <v>0</v>
      </c>
    </row>
    <row r="12" spans="1:9" ht="23.45" customHeight="1" x14ac:dyDescent="0.2">
      <c r="A12" s="202" t="s">
        <v>8</v>
      </c>
      <c r="B12" s="203"/>
      <c r="C12" s="203"/>
      <c r="D12" s="203"/>
      <c r="E12" s="203"/>
      <c r="F12" s="204"/>
      <c r="G12" s="16">
        <v>5</v>
      </c>
      <c r="H12" s="43">
        <f>+VLOOKUP($G12,'[1]GFI za Institut IGH - FINAL'!$G:$N,7,0)</f>
        <v>1845629</v>
      </c>
      <c r="I12" s="43">
        <f>+VLOOKUP($G12,'[1]GFI za Institut IGH - FINAL'!$G:$N,8,0)</f>
        <v>1725312</v>
      </c>
    </row>
    <row r="13" spans="1:9" ht="12.75" customHeight="1" x14ac:dyDescent="0.2">
      <c r="A13" s="202" t="s">
        <v>9</v>
      </c>
      <c r="B13" s="203"/>
      <c r="C13" s="203"/>
      <c r="D13" s="203"/>
      <c r="E13" s="203"/>
      <c r="F13" s="204"/>
      <c r="G13" s="16">
        <v>6</v>
      </c>
      <c r="H13" s="43">
        <f>+VLOOKUP($G13,'[1]GFI za Institut IGH - FINAL'!$G:$N,7,0)</f>
        <v>1154470</v>
      </c>
      <c r="I13" s="43">
        <f>+VLOOKUP($G13,'[1]GFI za Institut IGH - FINAL'!$G:$N,8,0)</f>
        <v>1134984</v>
      </c>
    </row>
    <row r="14" spans="1:9" ht="12.75" customHeight="1" x14ac:dyDescent="0.2">
      <c r="A14" s="202" t="s">
        <v>10</v>
      </c>
      <c r="B14" s="203"/>
      <c r="C14" s="203"/>
      <c r="D14" s="203"/>
      <c r="E14" s="203"/>
      <c r="F14" s="204"/>
      <c r="G14" s="16">
        <v>7</v>
      </c>
      <c r="H14" s="43">
        <f>+VLOOKUP($G14,'[1]GFI za Institut IGH - FINAL'!$G:$N,7,0)</f>
        <v>0</v>
      </c>
      <c r="I14" s="43">
        <f>+VLOOKUP($G14,'[1]GFI za Institut IGH - FINAL'!$G:$N,8,0)</f>
        <v>0</v>
      </c>
    </row>
    <row r="15" spans="1:9" ht="12.75" customHeight="1" x14ac:dyDescent="0.2">
      <c r="A15" s="202" t="s">
        <v>11</v>
      </c>
      <c r="B15" s="203"/>
      <c r="C15" s="203"/>
      <c r="D15" s="203"/>
      <c r="E15" s="203"/>
      <c r="F15" s="204"/>
      <c r="G15" s="16">
        <v>8</v>
      </c>
      <c r="H15" s="43">
        <f>+VLOOKUP($G15,'[1]GFI za Institut IGH - FINAL'!$G:$N,7,0)</f>
        <v>135405</v>
      </c>
      <c r="I15" s="43">
        <f>+VLOOKUP($G15,'[1]GFI za Institut IGH - FINAL'!$G:$N,8,0)</f>
        <v>78519</v>
      </c>
    </row>
    <row r="16" spans="1:9" ht="12.75" customHeight="1" x14ac:dyDescent="0.2">
      <c r="A16" s="202" t="s">
        <v>12</v>
      </c>
      <c r="B16" s="203"/>
      <c r="C16" s="203"/>
      <c r="D16" s="203"/>
      <c r="E16" s="203"/>
      <c r="F16" s="204"/>
      <c r="G16" s="16">
        <v>9</v>
      </c>
      <c r="H16" s="43">
        <f>+VLOOKUP($G16,'[1]GFI za Institut IGH - FINAL'!$G:$N,7,0)</f>
        <v>0</v>
      </c>
      <c r="I16" s="43">
        <f>+VLOOKUP($G16,'[1]GFI za Institut IGH - FINAL'!$G:$N,8,0)</f>
        <v>0</v>
      </c>
    </row>
    <row r="17" spans="1:9" ht="12.75" customHeight="1" x14ac:dyDescent="0.2">
      <c r="A17" s="197" t="s">
        <v>13</v>
      </c>
      <c r="B17" s="198"/>
      <c r="C17" s="198"/>
      <c r="D17" s="198"/>
      <c r="E17" s="198"/>
      <c r="F17" s="199"/>
      <c r="G17" s="17">
        <v>10</v>
      </c>
      <c r="H17" s="44">
        <f>H18+H19+H20+H21+H22+H23+H24+H25+H26</f>
        <v>202907816</v>
      </c>
      <c r="I17" s="44">
        <f>I18+I19+I20+I21+I22+I23+I24+I25+I26</f>
        <v>190837536</v>
      </c>
    </row>
    <row r="18" spans="1:9" ht="12.75" customHeight="1" x14ac:dyDescent="0.2">
      <c r="A18" s="202" t="s">
        <v>14</v>
      </c>
      <c r="B18" s="203"/>
      <c r="C18" s="203"/>
      <c r="D18" s="203"/>
      <c r="E18" s="203"/>
      <c r="F18" s="204"/>
      <c r="G18" s="16">
        <v>11</v>
      </c>
      <c r="H18" s="43">
        <f>+VLOOKUP($G18,'[1]GFI za Institut IGH - FINAL'!$G:$N,7,0)</f>
        <v>93950943</v>
      </c>
      <c r="I18" s="43">
        <f>+VLOOKUP($G18,'[1]GFI za Institut IGH - FINAL'!$G:$N,8,0)</f>
        <v>93660555</v>
      </c>
    </row>
    <row r="19" spans="1:9" ht="12.75" customHeight="1" x14ac:dyDescent="0.2">
      <c r="A19" s="202" t="s">
        <v>15</v>
      </c>
      <c r="B19" s="203"/>
      <c r="C19" s="203"/>
      <c r="D19" s="203"/>
      <c r="E19" s="203"/>
      <c r="F19" s="204"/>
      <c r="G19" s="16">
        <v>12</v>
      </c>
      <c r="H19" s="43">
        <f>+VLOOKUP($G19,'[1]GFI za Institut IGH - FINAL'!$G:$N,7,0)</f>
        <v>66022027</v>
      </c>
      <c r="I19" s="43">
        <f>+VLOOKUP($G19,'[1]GFI za Institut IGH - FINAL'!$G:$N,8,0)</f>
        <v>57404904</v>
      </c>
    </row>
    <row r="20" spans="1:9" ht="12.75" customHeight="1" x14ac:dyDescent="0.2">
      <c r="A20" s="202" t="s">
        <v>16</v>
      </c>
      <c r="B20" s="203"/>
      <c r="C20" s="203"/>
      <c r="D20" s="203"/>
      <c r="E20" s="203"/>
      <c r="F20" s="204"/>
      <c r="G20" s="16">
        <v>13</v>
      </c>
      <c r="H20" s="43">
        <f>+VLOOKUP($G20,'[1]GFI za Institut IGH - FINAL'!$G:$N,7,0)</f>
        <v>14550695</v>
      </c>
      <c r="I20" s="43">
        <f>+VLOOKUP($G20,'[1]GFI za Institut IGH - FINAL'!$G:$N,8,0)</f>
        <v>12211602</v>
      </c>
    </row>
    <row r="21" spans="1:9" ht="12.75" customHeight="1" x14ac:dyDescent="0.2">
      <c r="A21" s="202" t="s">
        <v>17</v>
      </c>
      <c r="B21" s="203"/>
      <c r="C21" s="203"/>
      <c r="D21" s="203"/>
      <c r="E21" s="203"/>
      <c r="F21" s="204"/>
      <c r="G21" s="16">
        <v>14</v>
      </c>
      <c r="H21" s="43">
        <f>+VLOOKUP($G21,'[1]GFI za Institut IGH - FINAL'!$G:$N,7,0)</f>
        <v>5475091</v>
      </c>
      <c r="I21" s="43">
        <f>+VLOOKUP($G21,'[1]GFI za Institut IGH - FINAL'!$G:$N,8,0)</f>
        <v>5633126</v>
      </c>
    </row>
    <row r="22" spans="1:9" ht="12.75" customHeight="1" x14ac:dyDescent="0.2">
      <c r="A22" s="202" t="s">
        <v>18</v>
      </c>
      <c r="B22" s="203"/>
      <c r="C22" s="203"/>
      <c r="D22" s="203"/>
      <c r="E22" s="203"/>
      <c r="F22" s="204"/>
      <c r="G22" s="16">
        <v>15</v>
      </c>
      <c r="H22" s="43">
        <f>+VLOOKUP($G22,'[1]GFI za Institut IGH - FINAL'!$G:$N,7,0)</f>
        <v>0</v>
      </c>
      <c r="I22" s="43">
        <f>+VLOOKUP($G22,'[1]GFI za Institut IGH - FINAL'!$G:$N,8,0)</f>
        <v>0</v>
      </c>
    </row>
    <row r="23" spans="1:9" ht="12.75" customHeight="1" x14ac:dyDescent="0.2">
      <c r="A23" s="202" t="s">
        <v>19</v>
      </c>
      <c r="B23" s="203"/>
      <c r="C23" s="203"/>
      <c r="D23" s="203"/>
      <c r="E23" s="203"/>
      <c r="F23" s="204"/>
      <c r="G23" s="16">
        <v>16</v>
      </c>
      <c r="H23" s="43">
        <f>+VLOOKUP($G23,'[1]GFI za Institut IGH - FINAL'!$G:$N,7,0)</f>
        <v>169707</v>
      </c>
      <c r="I23" s="43">
        <f>+VLOOKUP($G23,'[1]GFI za Institut IGH - FINAL'!$G:$N,8,0)</f>
        <v>149925</v>
      </c>
    </row>
    <row r="24" spans="1:9" ht="12.75" customHeight="1" x14ac:dyDescent="0.2">
      <c r="A24" s="202" t="s">
        <v>20</v>
      </c>
      <c r="B24" s="203"/>
      <c r="C24" s="203"/>
      <c r="D24" s="203"/>
      <c r="E24" s="203"/>
      <c r="F24" s="204"/>
      <c r="G24" s="16">
        <v>17</v>
      </c>
      <c r="H24" s="43">
        <f>+VLOOKUP($G24,'[1]GFI za Institut IGH - FINAL'!$G:$N,7,0)</f>
        <v>21170154</v>
      </c>
      <c r="I24" s="43">
        <f>+VLOOKUP($G24,'[1]GFI za Institut IGH - FINAL'!$G:$N,8,0)</f>
        <v>21125731</v>
      </c>
    </row>
    <row r="25" spans="1:9" ht="12.75" customHeight="1" x14ac:dyDescent="0.2">
      <c r="A25" s="202" t="s">
        <v>21</v>
      </c>
      <c r="B25" s="203"/>
      <c r="C25" s="203"/>
      <c r="D25" s="203"/>
      <c r="E25" s="203"/>
      <c r="F25" s="204"/>
      <c r="G25" s="16">
        <v>18</v>
      </c>
      <c r="H25" s="43">
        <f>+VLOOKUP($G25,'[1]GFI za Institut IGH - FINAL'!$G:$N,7,0)</f>
        <v>303336</v>
      </c>
      <c r="I25" s="43">
        <f>+VLOOKUP($G25,'[1]GFI za Institut IGH - FINAL'!$G:$N,8,0)</f>
        <v>303336</v>
      </c>
    </row>
    <row r="26" spans="1:9" ht="12.75" customHeight="1" x14ac:dyDescent="0.2">
      <c r="A26" s="202" t="s">
        <v>22</v>
      </c>
      <c r="B26" s="203"/>
      <c r="C26" s="203"/>
      <c r="D26" s="203"/>
      <c r="E26" s="203"/>
      <c r="F26" s="204"/>
      <c r="G26" s="16">
        <v>19</v>
      </c>
      <c r="H26" s="43">
        <f>+VLOOKUP($G26,'[1]GFI za Institut IGH - FINAL'!$G:$N,7,0)</f>
        <v>1265863</v>
      </c>
      <c r="I26" s="43">
        <f>+VLOOKUP($G26,'[1]GFI za Institut IGH - FINAL'!$G:$N,8,0)</f>
        <v>348357</v>
      </c>
    </row>
    <row r="27" spans="1:9" ht="12.75" customHeight="1" x14ac:dyDescent="0.2">
      <c r="A27" s="197" t="s">
        <v>23</v>
      </c>
      <c r="B27" s="198"/>
      <c r="C27" s="198"/>
      <c r="D27" s="198"/>
      <c r="E27" s="198"/>
      <c r="F27" s="199"/>
      <c r="G27" s="17">
        <v>20</v>
      </c>
      <c r="H27" s="44">
        <f>SUM(H28:H37)</f>
        <v>16775496</v>
      </c>
      <c r="I27" s="44">
        <f>SUM(I28:I37)</f>
        <v>15155495</v>
      </c>
    </row>
    <row r="28" spans="1:9" ht="12.75" customHeight="1" x14ac:dyDescent="0.2">
      <c r="A28" s="202" t="s">
        <v>24</v>
      </c>
      <c r="B28" s="203"/>
      <c r="C28" s="203"/>
      <c r="D28" s="203"/>
      <c r="E28" s="203"/>
      <c r="F28" s="204"/>
      <c r="G28" s="16">
        <v>21</v>
      </c>
      <c r="H28" s="43">
        <f>+VLOOKUP($G28,'[1]GFI za Institut IGH - FINAL'!$G:$N,7,0)</f>
        <v>0</v>
      </c>
      <c r="I28" s="43">
        <f>+VLOOKUP($G28,'[1]GFI za Institut IGH - FINAL'!$G:$N,8,0)</f>
        <v>0</v>
      </c>
    </row>
    <row r="29" spans="1:9" ht="12.75" customHeight="1" x14ac:dyDescent="0.2">
      <c r="A29" s="202" t="s">
        <v>25</v>
      </c>
      <c r="B29" s="203"/>
      <c r="C29" s="203"/>
      <c r="D29" s="203"/>
      <c r="E29" s="203"/>
      <c r="F29" s="204"/>
      <c r="G29" s="16">
        <v>22</v>
      </c>
      <c r="H29" s="43">
        <f>+VLOOKUP($G29,'[1]GFI za Institut IGH - FINAL'!$G:$N,7,0)</f>
        <v>0</v>
      </c>
      <c r="I29" s="43">
        <f>+VLOOKUP($G29,'[1]GFI za Institut IGH - FINAL'!$G:$N,8,0)</f>
        <v>0</v>
      </c>
    </row>
    <row r="30" spans="1:9" ht="12.75" customHeight="1" x14ac:dyDescent="0.2">
      <c r="A30" s="202" t="s">
        <v>26</v>
      </c>
      <c r="B30" s="203"/>
      <c r="C30" s="203"/>
      <c r="D30" s="203"/>
      <c r="E30" s="203"/>
      <c r="F30" s="204"/>
      <c r="G30" s="16">
        <v>23</v>
      </c>
      <c r="H30" s="43">
        <f>+VLOOKUP($G30,'[1]GFI za Institut IGH - FINAL'!$G:$N,7,0)</f>
        <v>1</v>
      </c>
      <c r="I30" s="43">
        <f>+VLOOKUP($G30,'[1]GFI za Institut IGH - FINAL'!$G:$N,8,0)</f>
        <v>0</v>
      </c>
    </row>
    <row r="31" spans="1:9" ht="24.6" customHeight="1" x14ac:dyDescent="0.2">
      <c r="A31" s="202" t="s">
        <v>27</v>
      </c>
      <c r="B31" s="203"/>
      <c r="C31" s="203"/>
      <c r="D31" s="203"/>
      <c r="E31" s="203"/>
      <c r="F31" s="204"/>
      <c r="G31" s="16">
        <v>24</v>
      </c>
      <c r="H31" s="43">
        <f>+VLOOKUP($G31,'[1]GFI za Institut IGH - FINAL'!$G:$N,7,0)</f>
        <v>0</v>
      </c>
      <c r="I31" s="43">
        <f>+VLOOKUP($G31,'[1]GFI za Institut IGH - FINAL'!$G:$N,8,0)</f>
        <v>0</v>
      </c>
    </row>
    <row r="32" spans="1:9" ht="24" customHeight="1" x14ac:dyDescent="0.2">
      <c r="A32" s="202" t="s">
        <v>28</v>
      </c>
      <c r="B32" s="203"/>
      <c r="C32" s="203"/>
      <c r="D32" s="203"/>
      <c r="E32" s="203"/>
      <c r="F32" s="204"/>
      <c r="G32" s="16">
        <v>25</v>
      </c>
      <c r="H32" s="43">
        <f>+VLOOKUP($G32,'[1]GFI za Institut IGH - FINAL'!$G:$N,7,0)</f>
        <v>0</v>
      </c>
      <c r="I32" s="43">
        <f>+VLOOKUP($G32,'[1]GFI za Institut IGH - FINAL'!$G:$N,8,0)</f>
        <v>0</v>
      </c>
    </row>
    <row r="33" spans="1:9" ht="26.45" customHeight="1" x14ac:dyDescent="0.2">
      <c r="A33" s="202" t="s">
        <v>29</v>
      </c>
      <c r="B33" s="203"/>
      <c r="C33" s="203"/>
      <c r="D33" s="203"/>
      <c r="E33" s="203"/>
      <c r="F33" s="204"/>
      <c r="G33" s="16">
        <v>26</v>
      </c>
      <c r="H33" s="43">
        <f>+VLOOKUP($G33,'[1]GFI za Institut IGH - FINAL'!$G:$N,7,0)</f>
        <v>0</v>
      </c>
      <c r="I33" s="43">
        <f>+VLOOKUP($G33,'[1]GFI za Institut IGH - FINAL'!$G:$N,8,0)</f>
        <v>24600</v>
      </c>
    </row>
    <row r="34" spans="1:9" ht="12.75" customHeight="1" x14ac:dyDescent="0.2">
      <c r="A34" s="202" t="s">
        <v>30</v>
      </c>
      <c r="B34" s="203"/>
      <c r="C34" s="203"/>
      <c r="D34" s="203"/>
      <c r="E34" s="203"/>
      <c r="F34" s="204"/>
      <c r="G34" s="16">
        <v>27</v>
      </c>
      <c r="H34" s="43">
        <f>+VLOOKUP($G34,'[1]GFI za Institut IGH - FINAL'!$G:$N,7,0)</f>
        <v>0</v>
      </c>
      <c r="I34" s="43">
        <f>+VLOOKUP($G34,'[1]GFI za Institut IGH - FINAL'!$G:$N,8,0)</f>
        <v>0</v>
      </c>
    </row>
    <row r="35" spans="1:9" ht="12.75" customHeight="1" x14ac:dyDescent="0.2">
      <c r="A35" s="202" t="s">
        <v>31</v>
      </c>
      <c r="B35" s="203"/>
      <c r="C35" s="203"/>
      <c r="D35" s="203"/>
      <c r="E35" s="203"/>
      <c r="F35" s="204"/>
      <c r="G35" s="16">
        <v>28</v>
      </c>
      <c r="H35" s="43">
        <f>+VLOOKUP($G35,'[1]GFI za Institut IGH - FINAL'!$G:$N,7,0)</f>
        <v>855365</v>
      </c>
      <c r="I35" s="43">
        <f>+VLOOKUP($G35,'[1]GFI za Institut IGH - FINAL'!$G:$N,8,0)</f>
        <v>432755</v>
      </c>
    </row>
    <row r="36" spans="1:9" ht="12.75" customHeight="1" x14ac:dyDescent="0.2">
      <c r="A36" s="202" t="s">
        <v>32</v>
      </c>
      <c r="B36" s="203"/>
      <c r="C36" s="203"/>
      <c r="D36" s="203"/>
      <c r="E36" s="203"/>
      <c r="F36" s="204"/>
      <c r="G36" s="16">
        <v>29</v>
      </c>
      <c r="H36" s="43">
        <f>+VLOOKUP($G36,'[1]GFI za Institut IGH - FINAL'!$G:$N,7,0)</f>
        <v>14592701</v>
      </c>
      <c r="I36" s="43">
        <f>+VLOOKUP($G36,'[1]GFI za Institut IGH - FINAL'!$G:$N,8,0)</f>
        <v>14572340</v>
      </c>
    </row>
    <row r="37" spans="1:9" ht="12.75" customHeight="1" x14ac:dyDescent="0.2">
      <c r="A37" s="202" t="s">
        <v>33</v>
      </c>
      <c r="B37" s="203"/>
      <c r="C37" s="203"/>
      <c r="D37" s="203"/>
      <c r="E37" s="203"/>
      <c r="F37" s="204"/>
      <c r="G37" s="16">
        <v>30</v>
      </c>
      <c r="H37" s="43">
        <f>+VLOOKUP($G37,'[1]GFI za Institut IGH - FINAL'!$G:$N,7,0)</f>
        <v>1327429</v>
      </c>
      <c r="I37" s="43">
        <f>+VLOOKUP($G37,'[1]GFI za Institut IGH - FINAL'!$G:$N,8,0)</f>
        <v>125800</v>
      </c>
    </row>
    <row r="38" spans="1:9" ht="12.75" customHeight="1" x14ac:dyDescent="0.2">
      <c r="A38" s="197" t="s">
        <v>34</v>
      </c>
      <c r="B38" s="198"/>
      <c r="C38" s="198"/>
      <c r="D38" s="198"/>
      <c r="E38" s="198"/>
      <c r="F38" s="199"/>
      <c r="G38" s="17">
        <v>31</v>
      </c>
      <c r="H38" s="44">
        <f>H39+H40+H41+H42</f>
        <v>1455482</v>
      </c>
      <c r="I38" s="44">
        <f>I39+I40+I41+I42</f>
        <v>1233339</v>
      </c>
    </row>
    <row r="39" spans="1:9" ht="12.75" customHeight="1" x14ac:dyDescent="0.2">
      <c r="A39" s="202" t="s">
        <v>35</v>
      </c>
      <c r="B39" s="203"/>
      <c r="C39" s="203"/>
      <c r="D39" s="203"/>
      <c r="E39" s="203"/>
      <c r="F39" s="204"/>
      <c r="G39" s="16">
        <v>32</v>
      </c>
      <c r="H39" s="43">
        <f>+VLOOKUP($G39,'[1]GFI za Institut IGH - FINAL'!$G:$N,7,0)</f>
        <v>0</v>
      </c>
      <c r="I39" s="43">
        <f>+VLOOKUP($G39,'[1]GFI za Institut IGH - FINAL'!$G:$N,8,0)</f>
        <v>0</v>
      </c>
    </row>
    <row r="40" spans="1:9" ht="12.75" customHeight="1" x14ac:dyDescent="0.2">
      <c r="A40" s="202" t="s">
        <v>36</v>
      </c>
      <c r="B40" s="203"/>
      <c r="C40" s="203"/>
      <c r="D40" s="203"/>
      <c r="E40" s="203"/>
      <c r="F40" s="204"/>
      <c r="G40" s="16">
        <v>33</v>
      </c>
      <c r="H40" s="43">
        <f>+VLOOKUP($G40,'[1]GFI za Institut IGH - FINAL'!$G:$N,7,0)</f>
        <v>0</v>
      </c>
      <c r="I40" s="43">
        <f>+VLOOKUP($G40,'[1]GFI za Institut IGH - FINAL'!$G:$N,8,0)</f>
        <v>8560</v>
      </c>
    </row>
    <row r="41" spans="1:9" ht="12.75" customHeight="1" x14ac:dyDescent="0.2">
      <c r="A41" s="202" t="s">
        <v>37</v>
      </c>
      <c r="B41" s="203"/>
      <c r="C41" s="203"/>
      <c r="D41" s="203"/>
      <c r="E41" s="203"/>
      <c r="F41" s="204"/>
      <c r="G41" s="16">
        <v>34</v>
      </c>
      <c r="H41" s="43">
        <f>+VLOOKUP($G41,'[1]GFI za Institut IGH - FINAL'!$G:$N,7,0)</f>
        <v>962714</v>
      </c>
      <c r="I41" s="43">
        <f>+VLOOKUP($G41,'[1]GFI za Institut IGH - FINAL'!$G:$N,8,0)</f>
        <v>802734</v>
      </c>
    </row>
    <row r="42" spans="1:9" ht="12.75" customHeight="1" x14ac:dyDescent="0.2">
      <c r="A42" s="202" t="s">
        <v>38</v>
      </c>
      <c r="B42" s="203"/>
      <c r="C42" s="203"/>
      <c r="D42" s="203"/>
      <c r="E42" s="203"/>
      <c r="F42" s="204"/>
      <c r="G42" s="16">
        <v>35</v>
      </c>
      <c r="H42" s="43">
        <f>+VLOOKUP($G42,'[1]GFI za Institut IGH - FINAL'!$G:$N,7,0)</f>
        <v>492768</v>
      </c>
      <c r="I42" s="43">
        <f>+VLOOKUP($G42,'[1]GFI za Institut IGH - FINAL'!$G:$N,8,0)</f>
        <v>422045</v>
      </c>
    </row>
    <row r="43" spans="1:9" ht="12.75" customHeight="1" x14ac:dyDescent="0.2">
      <c r="A43" s="228" t="s">
        <v>39</v>
      </c>
      <c r="B43" s="229"/>
      <c r="C43" s="229"/>
      <c r="D43" s="229"/>
      <c r="E43" s="229"/>
      <c r="F43" s="230"/>
      <c r="G43" s="16">
        <v>36</v>
      </c>
      <c r="H43" s="43">
        <f>+VLOOKUP($G43,'[1]GFI za Institut IGH - FINAL'!$G:$N,7,0)</f>
        <v>0</v>
      </c>
      <c r="I43" s="43">
        <f>+VLOOKUP($G43,'[1]GFI za Institut IGH - FINAL'!$G:$N,8,0)</f>
        <v>0</v>
      </c>
    </row>
    <row r="44" spans="1:9" ht="12.75" customHeight="1" x14ac:dyDescent="0.2">
      <c r="A44" s="205" t="s">
        <v>40</v>
      </c>
      <c r="B44" s="206"/>
      <c r="C44" s="206"/>
      <c r="D44" s="206"/>
      <c r="E44" s="206"/>
      <c r="F44" s="207"/>
      <c r="G44" s="17">
        <v>37</v>
      </c>
      <c r="H44" s="44">
        <f>H45+H53+H60+H70</f>
        <v>280867947</v>
      </c>
      <c r="I44" s="44">
        <f>I45+I53+I60+I70</f>
        <v>256576156</v>
      </c>
    </row>
    <row r="45" spans="1:9" ht="12.75" customHeight="1" x14ac:dyDescent="0.2">
      <c r="A45" s="197" t="s">
        <v>41</v>
      </c>
      <c r="B45" s="198"/>
      <c r="C45" s="198"/>
      <c r="D45" s="198"/>
      <c r="E45" s="198"/>
      <c r="F45" s="199"/>
      <c r="G45" s="17">
        <v>38</v>
      </c>
      <c r="H45" s="44">
        <f>SUM(H46:H52)</f>
        <v>183626579</v>
      </c>
      <c r="I45" s="44">
        <f>SUM(I46:I52)</f>
        <v>183626578</v>
      </c>
    </row>
    <row r="46" spans="1:9" ht="12.75" customHeight="1" x14ac:dyDescent="0.2">
      <c r="A46" s="202" t="s">
        <v>42</v>
      </c>
      <c r="B46" s="203"/>
      <c r="C46" s="203"/>
      <c r="D46" s="203"/>
      <c r="E46" s="203"/>
      <c r="F46" s="204"/>
      <c r="G46" s="16">
        <v>39</v>
      </c>
      <c r="H46" s="43">
        <f>+VLOOKUP($G46,'[1]GFI za Institut IGH - FINAL'!$G:$N,7,0)</f>
        <v>0</v>
      </c>
      <c r="I46" s="43">
        <f>+VLOOKUP($G46,'[1]GFI za Institut IGH - FINAL'!$G:$N,8,0)</f>
        <v>0</v>
      </c>
    </row>
    <row r="47" spans="1:9" ht="12.75" customHeight="1" x14ac:dyDescent="0.2">
      <c r="A47" s="202" t="s">
        <v>43</v>
      </c>
      <c r="B47" s="203"/>
      <c r="C47" s="203"/>
      <c r="D47" s="203"/>
      <c r="E47" s="203"/>
      <c r="F47" s="204"/>
      <c r="G47" s="16">
        <v>40</v>
      </c>
      <c r="H47" s="43">
        <f>+VLOOKUP($G47,'[1]GFI za Institut IGH - FINAL'!$G:$N,7,0)</f>
        <v>75729758</v>
      </c>
      <c r="I47" s="43">
        <f>+VLOOKUP($G47,'[1]GFI za Institut IGH - FINAL'!$G:$N,8,0)</f>
        <v>75729757</v>
      </c>
    </row>
    <row r="48" spans="1:9" ht="12.75" customHeight="1" x14ac:dyDescent="0.2">
      <c r="A48" s="202" t="s">
        <v>44</v>
      </c>
      <c r="B48" s="203"/>
      <c r="C48" s="203"/>
      <c r="D48" s="203"/>
      <c r="E48" s="203"/>
      <c r="F48" s="204"/>
      <c r="G48" s="16">
        <v>41</v>
      </c>
      <c r="H48" s="43">
        <f>+VLOOKUP($G48,'[1]GFI za Institut IGH - FINAL'!$G:$N,7,0)</f>
        <v>0</v>
      </c>
      <c r="I48" s="43">
        <f>+VLOOKUP($G48,'[1]GFI za Institut IGH - FINAL'!$G:$N,8,0)</f>
        <v>0</v>
      </c>
    </row>
    <row r="49" spans="1:9" ht="12.75" customHeight="1" x14ac:dyDescent="0.2">
      <c r="A49" s="202" t="s">
        <v>45</v>
      </c>
      <c r="B49" s="203"/>
      <c r="C49" s="203"/>
      <c r="D49" s="203"/>
      <c r="E49" s="203"/>
      <c r="F49" s="204"/>
      <c r="G49" s="16">
        <v>42</v>
      </c>
      <c r="H49" s="43">
        <f>+VLOOKUP($G49,'[1]GFI za Institut IGH - FINAL'!$G:$N,7,0)</f>
        <v>568162</v>
      </c>
      <c r="I49" s="43">
        <f>+VLOOKUP($G49,'[1]GFI za Institut IGH - FINAL'!$G:$N,8,0)</f>
        <v>568162</v>
      </c>
    </row>
    <row r="50" spans="1:9" ht="12.75" customHeight="1" x14ac:dyDescent="0.2">
      <c r="A50" s="202" t="s">
        <v>46</v>
      </c>
      <c r="B50" s="203"/>
      <c r="C50" s="203"/>
      <c r="D50" s="203"/>
      <c r="E50" s="203"/>
      <c r="F50" s="204"/>
      <c r="G50" s="16">
        <v>43</v>
      </c>
      <c r="H50" s="43">
        <f>+VLOOKUP($G50,'[1]GFI za Institut IGH - FINAL'!$G:$N,7,0)</f>
        <v>0</v>
      </c>
      <c r="I50" s="43">
        <f>+VLOOKUP($G50,'[1]GFI za Institut IGH - FINAL'!$G:$N,8,0)</f>
        <v>0</v>
      </c>
    </row>
    <row r="51" spans="1:9" ht="12.75" customHeight="1" x14ac:dyDescent="0.2">
      <c r="A51" s="202" t="s">
        <v>47</v>
      </c>
      <c r="B51" s="203"/>
      <c r="C51" s="203"/>
      <c r="D51" s="203"/>
      <c r="E51" s="203"/>
      <c r="F51" s="204"/>
      <c r="G51" s="16">
        <v>44</v>
      </c>
      <c r="H51" s="43">
        <f>+VLOOKUP($G51,'[1]GFI za Institut IGH - FINAL'!$G:$N,7,0)</f>
        <v>107328659</v>
      </c>
      <c r="I51" s="43">
        <f>+VLOOKUP($G51,'[1]GFI za Institut IGH - FINAL'!$G:$N,8,0)</f>
        <v>107328659</v>
      </c>
    </row>
    <row r="52" spans="1:9" ht="12.75" customHeight="1" x14ac:dyDescent="0.2">
      <c r="A52" s="202" t="s">
        <v>48</v>
      </c>
      <c r="B52" s="203"/>
      <c r="C52" s="203"/>
      <c r="D52" s="203"/>
      <c r="E52" s="203"/>
      <c r="F52" s="204"/>
      <c r="G52" s="16">
        <v>45</v>
      </c>
      <c r="H52" s="43">
        <f>+VLOOKUP($G52,'[1]GFI za Institut IGH - FINAL'!$G:$N,7,0)</f>
        <v>0</v>
      </c>
      <c r="I52" s="43">
        <f>+VLOOKUP($G52,'[1]GFI za Institut IGH - FINAL'!$G:$N,8,0)</f>
        <v>0</v>
      </c>
    </row>
    <row r="53" spans="1:9" ht="12.75" customHeight="1" x14ac:dyDescent="0.2">
      <c r="A53" s="197" t="s">
        <v>49</v>
      </c>
      <c r="B53" s="198"/>
      <c r="C53" s="198"/>
      <c r="D53" s="198"/>
      <c r="E53" s="198"/>
      <c r="F53" s="199"/>
      <c r="G53" s="17">
        <v>46</v>
      </c>
      <c r="H53" s="44">
        <f>SUM(H54:H59)</f>
        <v>73394175</v>
      </c>
      <c r="I53" s="44">
        <f>SUM(I54:I59)</f>
        <v>47342035</v>
      </c>
    </row>
    <row r="54" spans="1:9" ht="12.75" customHeight="1" x14ac:dyDescent="0.2">
      <c r="A54" s="202" t="s">
        <v>50</v>
      </c>
      <c r="B54" s="203"/>
      <c r="C54" s="203"/>
      <c r="D54" s="203"/>
      <c r="E54" s="203"/>
      <c r="F54" s="204"/>
      <c r="G54" s="16">
        <v>47</v>
      </c>
      <c r="H54" s="43">
        <f>+VLOOKUP($G54,'[1]GFI za Institut IGH - FINAL'!$G:$N,7,0)</f>
        <v>0</v>
      </c>
      <c r="I54" s="43">
        <f>+VLOOKUP($G54,'[1]GFI za Institut IGH - FINAL'!$G:$N,8,0)</f>
        <v>0</v>
      </c>
    </row>
    <row r="55" spans="1:9" ht="12.75" customHeight="1" x14ac:dyDescent="0.2">
      <c r="A55" s="202" t="s">
        <v>51</v>
      </c>
      <c r="B55" s="203"/>
      <c r="C55" s="203"/>
      <c r="D55" s="203"/>
      <c r="E55" s="203"/>
      <c r="F55" s="204"/>
      <c r="G55" s="16">
        <v>48</v>
      </c>
      <c r="H55" s="43">
        <f>+VLOOKUP($G55,'[1]GFI za Institut IGH - FINAL'!$G:$N,7,0)</f>
        <v>0</v>
      </c>
      <c r="I55" s="43">
        <f>+VLOOKUP($G55,'[1]GFI za Institut IGH - FINAL'!$G:$N,8,0)</f>
        <v>0</v>
      </c>
    </row>
    <row r="56" spans="1:9" ht="12.75" customHeight="1" x14ac:dyDescent="0.2">
      <c r="A56" s="202" t="s">
        <v>52</v>
      </c>
      <c r="B56" s="203"/>
      <c r="C56" s="203"/>
      <c r="D56" s="203"/>
      <c r="E56" s="203"/>
      <c r="F56" s="204"/>
      <c r="G56" s="16">
        <v>49</v>
      </c>
      <c r="H56" s="43">
        <f>+VLOOKUP($G56,'[1]GFI za Institut IGH - FINAL'!$G:$N,7,0)</f>
        <v>44954390</v>
      </c>
      <c r="I56" s="43">
        <f>+VLOOKUP($G56,'[1]GFI za Institut IGH - FINAL'!$G:$N,8,0)</f>
        <v>38314063</v>
      </c>
    </row>
    <row r="57" spans="1:9" ht="12.75" customHeight="1" x14ac:dyDescent="0.2">
      <c r="A57" s="202" t="s">
        <v>53</v>
      </c>
      <c r="B57" s="203"/>
      <c r="C57" s="203"/>
      <c r="D57" s="203"/>
      <c r="E57" s="203"/>
      <c r="F57" s="204"/>
      <c r="G57" s="16">
        <v>50</v>
      </c>
      <c r="H57" s="43">
        <f>+VLOOKUP($G57,'[1]GFI za Institut IGH - FINAL'!$G:$N,7,0)</f>
        <v>836395</v>
      </c>
      <c r="I57" s="43">
        <f>+VLOOKUP($G57,'[1]GFI za Institut IGH - FINAL'!$G:$N,8,0)</f>
        <v>797538</v>
      </c>
    </row>
    <row r="58" spans="1:9" ht="12.75" customHeight="1" x14ac:dyDescent="0.2">
      <c r="A58" s="202" t="s">
        <v>54</v>
      </c>
      <c r="B58" s="203"/>
      <c r="C58" s="203"/>
      <c r="D58" s="203"/>
      <c r="E58" s="203"/>
      <c r="F58" s="204"/>
      <c r="G58" s="16">
        <v>51</v>
      </c>
      <c r="H58" s="43">
        <f>+VLOOKUP($G58,'[1]GFI za Institut IGH - FINAL'!$G:$N,7,0)</f>
        <v>1112622</v>
      </c>
      <c r="I58" s="43">
        <f>+VLOOKUP($G58,'[1]GFI za Institut IGH - FINAL'!$G:$N,8,0)</f>
        <v>1520193</v>
      </c>
    </row>
    <row r="59" spans="1:9" ht="12.75" customHeight="1" x14ac:dyDescent="0.2">
      <c r="A59" s="202" t="s">
        <v>55</v>
      </c>
      <c r="B59" s="203"/>
      <c r="C59" s="203"/>
      <c r="D59" s="203"/>
      <c r="E59" s="203"/>
      <c r="F59" s="204"/>
      <c r="G59" s="16">
        <v>52</v>
      </c>
      <c r="H59" s="43">
        <f>+VLOOKUP($G59,'[1]GFI za Institut IGH - FINAL'!$G:$N,7,0)</f>
        <v>26490768</v>
      </c>
      <c r="I59" s="43">
        <f>+VLOOKUP($G59,'[1]GFI za Institut IGH - FINAL'!$G:$N,8,0)</f>
        <v>6710241</v>
      </c>
    </row>
    <row r="60" spans="1:9" ht="12.75" customHeight="1" x14ac:dyDescent="0.2">
      <c r="A60" s="197" t="s">
        <v>56</v>
      </c>
      <c r="B60" s="198"/>
      <c r="C60" s="198"/>
      <c r="D60" s="198"/>
      <c r="E60" s="198"/>
      <c r="F60" s="199"/>
      <c r="G60" s="17">
        <v>53</v>
      </c>
      <c r="H60" s="44">
        <f>SUM(H61:H69)</f>
        <v>14909564</v>
      </c>
      <c r="I60" s="44">
        <f>SUM(I61:I69)</f>
        <v>18685497</v>
      </c>
    </row>
    <row r="61" spans="1:9" ht="12.75" customHeight="1" x14ac:dyDescent="0.2">
      <c r="A61" s="202" t="s">
        <v>24</v>
      </c>
      <c r="B61" s="203"/>
      <c r="C61" s="203"/>
      <c r="D61" s="203"/>
      <c r="E61" s="203"/>
      <c r="F61" s="204"/>
      <c r="G61" s="16">
        <v>54</v>
      </c>
      <c r="H61" s="43">
        <f>+VLOOKUP($G61,'[1]GFI za Institut IGH - FINAL'!$G:$N,7,0)</f>
        <v>0</v>
      </c>
      <c r="I61" s="43">
        <f>+VLOOKUP($G61,'[1]GFI za Institut IGH - FINAL'!$G:$N,8,0)</f>
        <v>0</v>
      </c>
    </row>
    <row r="62" spans="1:9" ht="12.75" customHeight="1" x14ac:dyDescent="0.2">
      <c r="A62" s="202" t="s">
        <v>25</v>
      </c>
      <c r="B62" s="203"/>
      <c r="C62" s="203"/>
      <c r="D62" s="203"/>
      <c r="E62" s="203"/>
      <c r="F62" s="204"/>
      <c r="G62" s="16">
        <v>55</v>
      </c>
      <c r="H62" s="43">
        <f>+VLOOKUP($G62,'[1]GFI za Institut IGH - FINAL'!$G:$N,7,0)</f>
        <v>0</v>
      </c>
      <c r="I62" s="43">
        <f>+VLOOKUP($G62,'[1]GFI za Institut IGH - FINAL'!$G:$N,8,0)</f>
        <v>0</v>
      </c>
    </row>
    <row r="63" spans="1:9" ht="12.75" customHeight="1" x14ac:dyDescent="0.2">
      <c r="A63" s="202" t="s">
        <v>26</v>
      </c>
      <c r="B63" s="203"/>
      <c r="C63" s="203"/>
      <c r="D63" s="203"/>
      <c r="E63" s="203"/>
      <c r="F63" s="204"/>
      <c r="G63" s="16">
        <v>56</v>
      </c>
      <c r="H63" s="43">
        <f>+VLOOKUP($G63,'[1]GFI za Institut IGH - FINAL'!$G:$N,7,0)</f>
        <v>0</v>
      </c>
      <c r="I63" s="43">
        <f>+VLOOKUP($G63,'[1]GFI za Institut IGH - FINAL'!$G:$N,8,0)</f>
        <v>0</v>
      </c>
    </row>
    <row r="64" spans="1:9" ht="23.45" customHeight="1" x14ac:dyDescent="0.2">
      <c r="A64" s="202" t="s">
        <v>57</v>
      </c>
      <c r="B64" s="203"/>
      <c r="C64" s="203"/>
      <c r="D64" s="203"/>
      <c r="E64" s="203"/>
      <c r="F64" s="204"/>
      <c r="G64" s="16">
        <v>57</v>
      </c>
      <c r="H64" s="43">
        <f>+VLOOKUP($G64,'[1]GFI za Institut IGH - FINAL'!$G:$N,7,0)</f>
        <v>0</v>
      </c>
      <c r="I64" s="43">
        <f>+VLOOKUP($G64,'[1]GFI za Institut IGH - FINAL'!$G:$N,8,0)</f>
        <v>0</v>
      </c>
    </row>
    <row r="65" spans="1:9" ht="21" customHeight="1" x14ac:dyDescent="0.2">
      <c r="A65" s="202" t="s">
        <v>28</v>
      </c>
      <c r="B65" s="203"/>
      <c r="C65" s="203"/>
      <c r="D65" s="203"/>
      <c r="E65" s="203"/>
      <c r="F65" s="204"/>
      <c r="G65" s="16">
        <v>58</v>
      </c>
      <c r="H65" s="43">
        <f>+VLOOKUP($G65,'[1]GFI za Institut IGH - FINAL'!$G:$N,7,0)</f>
        <v>0</v>
      </c>
      <c r="I65" s="43">
        <f>+VLOOKUP($G65,'[1]GFI za Institut IGH - FINAL'!$G:$N,8,0)</f>
        <v>0</v>
      </c>
    </row>
    <row r="66" spans="1:9" ht="22.9" customHeight="1" x14ac:dyDescent="0.2">
      <c r="A66" s="202" t="s">
        <v>29</v>
      </c>
      <c r="B66" s="203"/>
      <c r="C66" s="203"/>
      <c r="D66" s="203"/>
      <c r="E66" s="203"/>
      <c r="F66" s="204"/>
      <c r="G66" s="16">
        <v>59</v>
      </c>
      <c r="H66" s="43">
        <f>+VLOOKUP($G66,'[1]GFI za Institut IGH - FINAL'!$G:$N,7,0)</f>
        <v>0</v>
      </c>
      <c r="I66" s="43">
        <f>+VLOOKUP($G66,'[1]GFI za Institut IGH - FINAL'!$G:$N,8,0)</f>
        <v>0</v>
      </c>
    </row>
    <row r="67" spans="1:9" ht="12.75" customHeight="1" x14ac:dyDescent="0.2">
      <c r="A67" s="202" t="s">
        <v>30</v>
      </c>
      <c r="B67" s="203"/>
      <c r="C67" s="203"/>
      <c r="D67" s="203"/>
      <c r="E67" s="203"/>
      <c r="F67" s="204"/>
      <c r="G67" s="16">
        <v>60</v>
      </c>
      <c r="H67" s="43">
        <f>+VLOOKUP($G67,'[1]GFI za Institut IGH - FINAL'!$G:$N,7,0)</f>
        <v>0</v>
      </c>
      <c r="I67" s="43">
        <f>+VLOOKUP($G67,'[1]GFI za Institut IGH - FINAL'!$G:$N,8,0)</f>
        <v>0</v>
      </c>
    </row>
    <row r="68" spans="1:9" ht="12.75" customHeight="1" x14ac:dyDescent="0.2">
      <c r="A68" s="202" t="s">
        <v>31</v>
      </c>
      <c r="B68" s="203"/>
      <c r="C68" s="203"/>
      <c r="D68" s="203"/>
      <c r="E68" s="203"/>
      <c r="F68" s="204"/>
      <c r="G68" s="16">
        <v>61</v>
      </c>
      <c r="H68" s="43">
        <f>+VLOOKUP($G68,'[1]GFI za Institut IGH - FINAL'!$G:$N,7,0)</f>
        <v>14909564</v>
      </c>
      <c r="I68" s="43">
        <f>+VLOOKUP($G68,'[1]GFI za Institut IGH - FINAL'!$G:$N,8,0)</f>
        <v>18685497</v>
      </c>
    </row>
    <row r="69" spans="1:9" ht="12.75" customHeight="1" x14ac:dyDescent="0.2">
      <c r="A69" s="202" t="s">
        <v>58</v>
      </c>
      <c r="B69" s="203"/>
      <c r="C69" s="203"/>
      <c r="D69" s="203"/>
      <c r="E69" s="203"/>
      <c r="F69" s="204"/>
      <c r="G69" s="16">
        <v>62</v>
      </c>
      <c r="H69" s="43">
        <f>+VLOOKUP($G69,'[1]GFI za Institut IGH - FINAL'!$G:$N,7,0)</f>
        <v>0</v>
      </c>
      <c r="I69" s="43">
        <f>+VLOOKUP($G69,'[1]GFI za Institut IGH - FINAL'!$G:$N,8,0)</f>
        <v>0</v>
      </c>
    </row>
    <row r="70" spans="1:9" ht="12.75" customHeight="1" x14ac:dyDescent="0.2">
      <c r="A70" s="228" t="s">
        <v>59</v>
      </c>
      <c r="B70" s="229"/>
      <c r="C70" s="229"/>
      <c r="D70" s="229"/>
      <c r="E70" s="229"/>
      <c r="F70" s="230"/>
      <c r="G70" s="16">
        <v>63</v>
      </c>
      <c r="H70" s="43">
        <f>+VLOOKUP($G70,'[1]GFI za Institut IGH - FINAL'!$G:$N,7,0)</f>
        <v>8937629</v>
      </c>
      <c r="I70" s="43">
        <f>+VLOOKUP($G70,'[1]GFI za Institut IGH - FINAL'!$G:$N,8,0)</f>
        <v>6922046</v>
      </c>
    </row>
    <row r="71" spans="1:9" ht="12.75" customHeight="1" x14ac:dyDescent="0.2">
      <c r="A71" s="234" t="s">
        <v>60</v>
      </c>
      <c r="B71" s="235"/>
      <c r="C71" s="235"/>
      <c r="D71" s="235"/>
      <c r="E71" s="235"/>
      <c r="F71" s="236"/>
      <c r="G71" s="16">
        <v>64</v>
      </c>
      <c r="H71" s="43">
        <f>+VLOOKUP($G71,'[1]GFI za Institut IGH - FINAL'!$G:$N,7,0)</f>
        <v>9261992</v>
      </c>
      <c r="I71" s="43">
        <f>+VLOOKUP($G71,'[1]GFI za Institut IGH - FINAL'!$G:$N,8,0)</f>
        <v>21175501</v>
      </c>
    </row>
    <row r="72" spans="1:9" ht="12.75" customHeight="1" x14ac:dyDescent="0.2">
      <c r="A72" s="205" t="s">
        <v>61</v>
      </c>
      <c r="B72" s="206"/>
      <c r="C72" s="206"/>
      <c r="D72" s="206"/>
      <c r="E72" s="206"/>
      <c r="F72" s="207"/>
      <c r="G72" s="17">
        <v>65</v>
      </c>
      <c r="H72" s="44">
        <f>H8+H9+H44+H71</f>
        <v>514404237</v>
      </c>
      <c r="I72" s="44">
        <f>I8+I9+I44+I71</f>
        <v>487916842</v>
      </c>
    </row>
    <row r="73" spans="1:9" ht="12.75" customHeight="1" x14ac:dyDescent="0.2">
      <c r="A73" s="237" t="s">
        <v>62</v>
      </c>
      <c r="B73" s="238"/>
      <c r="C73" s="238"/>
      <c r="D73" s="238"/>
      <c r="E73" s="238"/>
      <c r="F73" s="239"/>
      <c r="G73" s="19">
        <v>66</v>
      </c>
      <c r="H73" s="45">
        <f>+VLOOKUP($G73,'[1]GFI za Institut IGH - FINAL'!$G:$N,7,0)</f>
        <v>48563482</v>
      </c>
      <c r="I73" s="45">
        <f>+VLOOKUP($G73,'[1]GFI za Institut IGH - FINAL'!$G:$N,8,0)</f>
        <v>50145740</v>
      </c>
    </row>
    <row r="74" spans="1:9" x14ac:dyDescent="0.2">
      <c r="A74" s="240" t="s">
        <v>63</v>
      </c>
      <c r="B74" s="241"/>
      <c r="C74" s="241"/>
      <c r="D74" s="241"/>
      <c r="E74" s="241"/>
      <c r="F74" s="241"/>
      <c r="G74" s="241"/>
      <c r="H74" s="241"/>
      <c r="I74" s="241"/>
    </row>
    <row r="75" spans="1:9" ht="12.75" customHeight="1" x14ac:dyDescent="0.2">
      <c r="A75" s="200" t="s">
        <v>64</v>
      </c>
      <c r="B75" s="200"/>
      <c r="C75" s="200"/>
      <c r="D75" s="200"/>
      <c r="E75" s="200"/>
      <c r="F75" s="200"/>
      <c r="G75" s="17">
        <v>67</v>
      </c>
      <c r="H75" s="44">
        <f>H76+H77+H78+H84+H85+H89+H92+H95</f>
        <v>-50395960</v>
      </c>
      <c r="I75" s="44">
        <f>I76+I77+I78+I84+I85+I89+I92+I95</f>
        <v>-57443232</v>
      </c>
    </row>
    <row r="76" spans="1:9" ht="12.75" customHeight="1" x14ac:dyDescent="0.2">
      <c r="A76" s="201" t="s">
        <v>65</v>
      </c>
      <c r="B76" s="201"/>
      <c r="C76" s="201"/>
      <c r="D76" s="201"/>
      <c r="E76" s="201"/>
      <c r="F76" s="201"/>
      <c r="G76" s="16">
        <v>68</v>
      </c>
      <c r="H76" s="29">
        <f>+VLOOKUP($G76,'[1]GFI za Institut IGH - FINAL'!$G:$N,7,0)</f>
        <v>116604710</v>
      </c>
      <c r="I76" s="29">
        <f>+VLOOKUP($G76,'[1]GFI za Institut IGH - FINAL'!$G:$N,8,0)</f>
        <v>116604710</v>
      </c>
    </row>
    <row r="77" spans="1:9" ht="12.75" customHeight="1" x14ac:dyDescent="0.2">
      <c r="A77" s="201" t="s">
        <v>66</v>
      </c>
      <c r="B77" s="201"/>
      <c r="C77" s="201"/>
      <c r="D77" s="201"/>
      <c r="E77" s="201"/>
      <c r="F77" s="201"/>
      <c r="G77" s="16">
        <v>69</v>
      </c>
      <c r="H77" s="29">
        <f>+VLOOKUP($G77,'[1]GFI za Institut IGH - FINAL'!$G:$N,7,0)</f>
        <v>-255383</v>
      </c>
      <c r="I77" s="29">
        <f>+VLOOKUP($G77,'[1]GFI za Institut IGH - FINAL'!$G:$N,8,0)</f>
        <v>-255383</v>
      </c>
    </row>
    <row r="78" spans="1:9" ht="12.75" customHeight="1" x14ac:dyDescent="0.2">
      <c r="A78" s="231" t="s">
        <v>67</v>
      </c>
      <c r="B78" s="231"/>
      <c r="C78" s="231"/>
      <c r="D78" s="231"/>
      <c r="E78" s="231"/>
      <c r="F78" s="231"/>
      <c r="G78" s="17">
        <v>70</v>
      </c>
      <c r="H78" s="44">
        <f>SUM(H79:H83)</f>
        <v>-732771</v>
      </c>
      <c r="I78" s="44">
        <f>SUM(I79:I83)</f>
        <v>-2883115</v>
      </c>
    </row>
    <row r="79" spans="1:9" ht="12.75" customHeight="1" x14ac:dyDescent="0.2">
      <c r="A79" s="196" t="s">
        <v>68</v>
      </c>
      <c r="B79" s="196"/>
      <c r="C79" s="196"/>
      <c r="D79" s="196"/>
      <c r="E79" s="196"/>
      <c r="F79" s="196"/>
      <c r="G79" s="16">
        <v>71</v>
      </c>
      <c r="H79" s="29">
        <f>+VLOOKUP($G79,'[1]GFI za Institut IGH - FINAL'!$G:$N,7,0)</f>
        <v>0</v>
      </c>
      <c r="I79" s="29">
        <f>+VLOOKUP($G79,'[1]GFI za Institut IGH - FINAL'!$G:$N,8,0)</f>
        <v>0</v>
      </c>
    </row>
    <row r="80" spans="1:9" ht="12.75" customHeight="1" x14ac:dyDescent="0.2">
      <c r="A80" s="196" t="s">
        <v>69</v>
      </c>
      <c r="B80" s="196"/>
      <c r="C80" s="196"/>
      <c r="D80" s="196"/>
      <c r="E80" s="196"/>
      <c r="F80" s="196"/>
      <c r="G80" s="16">
        <v>72</v>
      </c>
      <c r="H80" s="29">
        <f>+VLOOKUP($G80,'[1]GFI za Institut IGH - FINAL'!$G:$N,7,0)</f>
        <v>1446309</v>
      </c>
      <c r="I80" s="29">
        <f>+VLOOKUP($G80,'[1]GFI za Institut IGH - FINAL'!$G:$N,8,0)</f>
        <v>1446309</v>
      </c>
    </row>
    <row r="81" spans="1:9" ht="12.75" customHeight="1" x14ac:dyDescent="0.2">
      <c r="A81" s="196" t="s">
        <v>70</v>
      </c>
      <c r="B81" s="196"/>
      <c r="C81" s="196"/>
      <c r="D81" s="196"/>
      <c r="E81" s="196"/>
      <c r="F81" s="196"/>
      <c r="G81" s="16">
        <v>73</v>
      </c>
      <c r="H81" s="29">
        <f>+VLOOKUP($G81,'[1]GFI za Institut IGH - FINAL'!$G:$N,7,0)</f>
        <v>-5676024</v>
      </c>
      <c r="I81" s="29">
        <f>+VLOOKUP($G81,'[1]GFI za Institut IGH - FINAL'!$G:$N,8,0)</f>
        <v>-5676024</v>
      </c>
    </row>
    <row r="82" spans="1:9" ht="12.75" customHeight="1" x14ac:dyDescent="0.2">
      <c r="A82" s="196" t="s">
        <v>71</v>
      </c>
      <c r="B82" s="196"/>
      <c r="C82" s="196"/>
      <c r="D82" s="196"/>
      <c r="E82" s="196"/>
      <c r="F82" s="196"/>
      <c r="G82" s="16">
        <v>74</v>
      </c>
      <c r="H82" s="29">
        <f>+VLOOKUP($G82,'[1]GFI za Institut IGH - FINAL'!$G:$N,7,0)</f>
        <v>0</v>
      </c>
      <c r="I82" s="29">
        <f>+VLOOKUP($G82,'[1]GFI za Institut IGH - FINAL'!$G:$N,8,0)</f>
        <v>0</v>
      </c>
    </row>
    <row r="83" spans="1:9" ht="12.75" customHeight="1" x14ac:dyDescent="0.2">
      <c r="A83" s="196" t="s">
        <v>72</v>
      </c>
      <c r="B83" s="196"/>
      <c r="C83" s="196"/>
      <c r="D83" s="196"/>
      <c r="E83" s="196"/>
      <c r="F83" s="196"/>
      <c r="G83" s="16">
        <v>75</v>
      </c>
      <c r="H83" s="29">
        <f>+VLOOKUP($G83,'[1]GFI za Institut IGH - FINAL'!$G:$N,7,0)</f>
        <v>3496944</v>
      </c>
      <c r="I83" s="29">
        <f>+VLOOKUP($G83,'[1]GFI za Institut IGH - FINAL'!$G:$N,8,0)</f>
        <v>1346600</v>
      </c>
    </row>
    <row r="84" spans="1:9" ht="12.75" customHeight="1" x14ac:dyDescent="0.2">
      <c r="A84" s="201" t="s">
        <v>73</v>
      </c>
      <c r="B84" s="201"/>
      <c r="C84" s="201"/>
      <c r="D84" s="201"/>
      <c r="E84" s="201"/>
      <c r="F84" s="201"/>
      <c r="G84" s="16">
        <v>76</v>
      </c>
      <c r="H84" s="29">
        <f>+VLOOKUP($G84,'[1]GFI za Institut IGH - FINAL'!$G:$N,7,0)</f>
        <v>128553585</v>
      </c>
      <c r="I84" s="29">
        <f>+VLOOKUP($G84,'[1]GFI za Institut IGH - FINAL'!$G:$N,8,0)</f>
        <v>126039499</v>
      </c>
    </row>
    <row r="85" spans="1:9" ht="12.75" customHeight="1" x14ac:dyDescent="0.2">
      <c r="A85" s="231" t="s">
        <v>74</v>
      </c>
      <c r="B85" s="231"/>
      <c r="C85" s="231"/>
      <c r="D85" s="231"/>
      <c r="E85" s="231"/>
      <c r="F85" s="231"/>
      <c r="G85" s="17">
        <v>77</v>
      </c>
      <c r="H85" s="44">
        <f>H86+H87+H88</f>
        <v>0</v>
      </c>
      <c r="I85" s="44">
        <f>I86+I87+I88</f>
        <v>0</v>
      </c>
    </row>
    <row r="86" spans="1:9" ht="12.75" customHeight="1" x14ac:dyDescent="0.2">
      <c r="A86" s="196" t="s">
        <v>75</v>
      </c>
      <c r="B86" s="196"/>
      <c r="C86" s="196"/>
      <c r="D86" s="196"/>
      <c r="E86" s="196"/>
      <c r="F86" s="196"/>
      <c r="G86" s="16">
        <v>78</v>
      </c>
      <c r="H86" s="43">
        <f>+VLOOKUP($G86,'[1]GFI za Institut IGH - FINAL'!$G:$N,7,0)</f>
        <v>0</v>
      </c>
      <c r="I86" s="43">
        <f>+VLOOKUP($G86,'[1]GFI za Institut IGH - FINAL'!$G:$N,8,0)</f>
        <v>0</v>
      </c>
    </row>
    <row r="87" spans="1:9" ht="12.75" customHeight="1" x14ac:dyDescent="0.2">
      <c r="A87" s="196" t="s">
        <v>76</v>
      </c>
      <c r="B87" s="196"/>
      <c r="C87" s="196"/>
      <c r="D87" s="196"/>
      <c r="E87" s="196"/>
      <c r="F87" s="196"/>
      <c r="G87" s="16">
        <v>79</v>
      </c>
      <c r="H87" s="43">
        <f>+VLOOKUP($G87,'[1]GFI za Institut IGH - FINAL'!$G:$N,7,0)</f>
        <v>0</v>
      </c>
      <c r="I87" s="43">
        <f>+VLOOKUP($G87,'[1]GFI za Institut IGH - FINAL'!$G:$N,8,0)</f>
        <v>0</v>
      </c>
    </row>
    <row r="88" spans="1:9" ht="12.75" customHeight="1" x14ac:dyDescent="0.2">
      <c r="A88" s="196" t="s">
        <v>77</v>
      </c>
      <c r="B88" s="196"/>
      <c r="C88" s="196"/>
      <c r="D88" s="196"/>
      <c r="E88" s="196"/>
      <c r="F88" s="196"/>
      <c r="G88" s="16">
        <v>80</v>
      </c>
      <c r="H88" s="43">
        <f>+VLOOKUP($G88,'[1]GFI za Institut IGH - FINAL'!$G:$N,7,0)</f>
        <v>0</v>
      </c>
      <c r="I88" s="43">
        <f>+VLOOKUP($G88,'[1]GFI za Institut IGH - FINAL'!$G:$N,8,0)</f>
        <v>0</v>
      </c>
    </row>
    <row r="89" spans="1:9" ht="12.75" customHeight="1" x14ac:dyDescent="0.2">
      <c r="A89" s="231" t="s">
        <v>78</v>
      </c>
      <c r="B89" s="231"/>
      <c r="C89" s="231"/>
      <c r="D89" s="231"/>
      <c r="E89" s="231"/>
      <c r="F89" s="231"/>
      <c r="G89" s="17">
        <v>81</v>
      </c>
      <c r="H89" s="44">
        <f>H90-H91</f>
        <v>-281332147</v>
      </c>
      <c r="I89" s="44">
        <f>I90-I91</f>
        <v>-292154379</v>
      </c>
    </row>
    <row r="90" spans="1:9" ht="12.75" customHeight="1" x14ac:dyDescent="0.2">
      <c r="A90" s="196" t="s">
        <v>79</v>
      </c>
      <c r="B90" s="196"/>
      <c r="C90" s="196"/>
      <c r="D90" s="196"/>
      <c r="E90" s="196"/>
      <c r="F90" s="196"/>
      <c r="G90" s="16">
        <v>82</v>
      </c>
      <c r="H90" s="43">
        <f>+VLOOKUP($G90,'[1]GFI za Institut IGH - FINAL'!$G:$N,7,0)</f>
        <v>0</v>
      </c>
      <c r="I90" s="43">
        <f>+VLOOKUP($G90,'[1]GFI za Institut IGH - FINAL'!$G:$N,8,0)</f>
        <v>0</v>
      </c>
    </row>
    <row r="91" spans="1:9" ht="12.75" customHeight="1" x14ac:dyDescent="0.2">
      <c r="A91" s="196" t="s">
        <v>80</v>
      </c>
      <c r="B91" s="196"/>
      <c r="C91" s="196"/>
      <c r="D91" s="196"/>
      <c r="E91" s="196"/>
      <c r="F91" s="196"/>
      <c r="G91" s="16">
        <v>83</v>
      </c>
      <c r="H91" s="29">
        <f>+VLOOKUP($G91,'[1]GFI za Institut IGH - FINAL'!$G:$N,7,0)</f>
        <v>281332147</v>
      </c>
      <c r="I91" s="29">
        <f>+VLOOKUP($G91,'[1]GFI za Institut IGH - FINAL'!$G:$N,8,0)</f>
        <v>292154379</v>
      </c>
    </row>
    <row r="92" spans="1:9" ht="12.75" customHeight="1" x14ac:dyDescent="0.2">
      <c r="A92" s="231" t="s">
        <v>81</v>
      </c>
      <c r="B92" s="231"/>
      <c r="C92" s="231"/>
      <c r="D92" s="231"/>
      <c r="E92" s="231"/>
      <c r="F92" s="231"/>
      <c r="G92" s="17">
        <v>84</v>
      </c>
      <c r="H92" s="44">
        <f>H93-H94</f>
        <v>-12594088</v>
      </c>
      <c r="I92" s="44">
        <f>I93-I94</f>
        <v>-4160607</v>
      </c>
    </row>
    <row r="93" spans="1:9" ht="12.75" customHeight="1" x14ac:dyDescent="0.2">
      <c r="A93" s="196" t="s">
        <v>82</v>
      </c>
      <c r="B93" s="196"/>
      <c r="C93" s="196"/>
      <c r="D93" s="196"/>
      <c r="E93" s="196"/>
      <c r="F93" s="196"/>
      <c r="G93" s="16">
        <v>85</v>
      </c>
      <c r="H93" s="29">
        <f>+VLOOKUP($G93,'[1]GFI za Institut IGH - FINAL'!$G:$N,7,0)</f>
        <v>0</v>
      </c>
      <c r="I93" s="43">
        <f>+VLOOKUP($G93,'[1]GFI za Institut IGH - FINAL'!$G:$N,8,0)</f>
        <v>0</v>
      </c>
    </row>
    <row r="94" spans="1:9" ht="12.75" customHeight="1" x14ac:dyDescent="0.2">
      <c r="A94" s="196" t="s">
        <v>83</v>
      </c>
      <c r="B94" s="196"/>
      <c r="C94" s="196"/>
      <c r="D94" s="196"/>
      <c r="E94" s="196"/>
      <c r="F94" s="196"/>
      <c r="G94" s="16">
        <v>86</v>
      </c>
      <c r="H94" s="43">
        <f>+VLOOKUP($G94,'[1]GFI za Institut IGH - FINAL'!$G:$N,7,0)</f>
        <v>12594088</v>
      </c>
      <c r="I94" s="29">
        <f>+VLOOKUP($G94,'[1]GFI za Institut IGH - FINAL'!$G:$N,8,0)</f>
        <v>4160607</v>
      </c>
    </row>
    <row r="95" spans="1:9" ht="12.75" customHeight="1" x14ac:dyDescent="0.2">
      <c r="A95" s="201" t="s">
        <v>84</v>
      </c>
      <c r="B95" s="201"/>
      <c r="C95" s="201"/>
      <c r="D95" s="201"/>
      <c r="E95" s="201"/>
      <c r="F95" s="201"/>
      <c r="G95" s="16">
        <v>87</v>
      </c>
      <c r="H95" s="29">
        <f>+VLOOKUP($G95,'[1]GFI za Institut IGH - FINAL'!$G:$N,7,0)</f>
        <v>-639866</v>
      </c>
      <c r="I95" s="29">
        <f>+VLOOKUP($G95,'[1]GFI za Institut IGH - FINAL'!$G:$N,8,0)</f>
        <v>-633957</v>
      </c>
    </row>
    <row r="96" spans="1:9" ht="12.75" customHeight="1" x14ac:dyDescent="0.2">
      <c r="A96" s="200" t="s">
        <v>85</v>
      </c>
      <c r="B96" s="200"/>
      <c r="C96" s="200"/>
      <c r="D96" s="200"/>
      <c r="E96" s="200"/>
      <c r="F96" s="200"/>
      <c r="G96" s="17">
        <v>88</v>
      </c>
      <c r="H96" s="44">
        <f>SUM(H97:H102)</f>
        <v>2642032</v>
      </c>
      <c r="I96" s="44">
        <f>SUM(I97:I102)</f>
        <v>2022387</v>
      </c>
    </row>
    <row r="97" spans="1:9" ht="12.75" customHeight="1" x14ac:dyDescent="0.2">
      <c r="A97" s="196" t="s">
        <v>86</v>
      </c>
      <c r="B97" s="196"/>
      <c r="C97" s="196"/>
      <c r="D97" s="196"/>
      <c r="E97" s="196"/>
      <c r="F97" s="196"/>
      <c r="G97" s="16">
        <v>89</v>
      </c>
      <c r="H97" s="29">
        <f>+VLOOKUP($G97,'[1]GFI za Institut IGH - FINAL'!$G:$N,7,0)</f>
        <v>807134</v>
      </c>
      <c r="I97" s="29">
        <f>+VLOOKUP($G97,'[1]GFI za Institut IGH - FINAL'!$G:$N,8,0)</f>
        <v>661223</v>
      </c>
    </row>
    <row r="98" spans="1:9" ht="12.75" customHeight="1" x14ac:dyDescent="0.2">
      <c r="A98" s="196" t="s">
        <v>87</v>
      </c>
      <c r="B98" s="196"/>
      <c r="C98" s="196"/>
      <c r="D98" s="196"/>
      <c r="E98" s="196"/>
      <c r="F98" s="196"/>
      <c r="G98" s="16">
        <v>90</v>
      </c>
      <c r="H98" s="43">
        <f>+VLOOKUP($G98,'[1]GFI za Institut IGH - FINAL'!$G:$N,7,0)</f>
        <v>0</v>
      </c>
      <c r="I98" s="43">
        <f>+VLOOKUP($G98,'[1]GFI za Institut IGH - FINAL'!$G:$N,8,0)</f>
        <v>0</v>
      </c>
    </row>
    <row r="99" spans="1:9" ht="12.75" customHeight="1" x14ac:dyDescent="0.2">
      <c r="A99" s="196" t="s">
        <v>88</v>
      </c>
      <c r="B99" s="196"/>
      <c r="C99" s="196"/>
      <c r="D99" s="196"/>
      <c r="E99" s="196"/>
      <c r="F99" s="196"/>
      <c r="G99" s="16">
        <v>91</v>
      </c>
      <c r="H99" s="43">
        <f>+VLOOKUP($G99,'[1]GFI za Institut IGH - FINAL'!$G:$N,7,0)</f>
        <v>1834898</v>
      </c>
      <c r="I99" s="43">
        <f>+VLOOKUP($G99,'[1]GFI za Institut IGH - FINAL'!$G:$N,8,0)</f>
        <v>1361164</v>
      </c>
    </row>
    <row r="100" spans="1:9" ht="12.75" customHeight="1" x14ac:dyDescent="0.2">
      <c r="A100" s="196" t="s">
        <v>89</v>
      </c>
      <c r="B100" s="196"/>
      <c r="C100" s="196"/>
      <c r="D100" s="196"/>
      <c r="E100" s="196"/>
      <c r="F100" s="196"/>
      <c r="G100" s="16">
        <v>92</v>
      </c>
      <c r="H100" s="43">
        <f>+VLOOKUP($G100,'[1]GFI za Institut IGH - FINAL'!$G:$N,7,0)</f>
        <v>0</v>
      </c>
      <c r="I100" s="43">
        <f>+VLOOKUP($G100,'[1]GFI za Institut IGH - FINAL'!$G:$N,8,0)</f>
        <v>0</v>
      </c>
    </row>
    <row r="101" spans="1:9" ht="12.75" customHeight="1" x14ac:dyDescent="0.2">
      <c r="A101" s="196" t="s">
        <v>90</v>
      </c>
      <c r="B101" s="196"/>
      <c r="C101" s="196"/>
      <c r="D101" s="196"/>
      <c r="E101" s="196"/>
      <c r="F101" s="196"/>
      <c r="G101" s="16">
        <v>93</v>
      </c>
      <c r="H101" s="43">
        <f>+VLOOKUP($G101,'[1]GFI za Institut IGH - FINAL'!$G:$N,7,0)</f>
        <v>0</v>
      </c>
      <c r="I101" s="43">
        <f>+VLOOKUP($G101,'[1]GFI za Institut IGH - FINAL'!$G:$N,8,0)</f>
        <v>0</v>
      </c>
    </row>
    <row r="102" spans="1:9" ht="12.75" customHeight="1" x14ac:dyDescent="0.2">
      <c r="A102" s="196" t="s">
        <v>91</v>
      </c>
      <c r="B102" s="196"/>
      <c r="C102" s="196"/>
      <c r="D102" s="196"/>
      <c r="E102" s="196"/>
      <c r="F102" s="196"/>
      <c r="G102" s="16">
        <v>94</v>
      </c>
      <c r="H102" s="43">
        <f>+VLOOKUP($G102,'[1]GFI za Institut IGH - FINAL'!$G:$N,7,0)</f>
        <v>0</v>
      </c>
      <c r="I102" s="43">
        <f>+VLOOKUP($G102,'[1]GFI za Institut IGH - FINAL'!$G:$N,8,0)</f>
        <v>0</v>
      </c>
    </row>
    <row r="103" spans="1:9" ht="12.75" customHeight="1" x14ac:dyDescent="0.2">
      <c r="A103" s="200" t="s">
        <v>92</v>
      </c>
      <c r="B103" s="200"/>
      <c r="C103" s="200"/>
      <c r="D103" s="200"/>
      <c r="E103" s="200"/>
      <c r="F103" s="200"/>
      <c r="G103" s="17">
        <v>95</v>
      </c>
      <c r="H103" s="44">
        <f>SUM(H104:H114)</f>
        <v>264526143</v>
      </c>
      <c r="I103" s="44">
        <f>SUM(I104:I114)</f>
        <v>222910687</v>
      </c>
    </row>
    <row r="104" spans="1:9" ht="12.75" customHeight="1" x14ac:dyDescent="0.2">
      <c r="A104" s="196" t="s">
        <v>93</v>
      </c>
      <c r="B104" s="196"/>
      <c r="C104" s="196"/>
      <c r="D104" s="196"/>
      <c r="E104" s="196"/>
      <c r="F104" s="196"/>
      <c r="G104" s="16">
        <v>96</v>
      </c>
      <c r="H104" s="43">
        <f>+VLOOKUP($G104,'[1]GFI za Institut IGH - FINAL'!$G:$N,7,0)</f>
        <v>0</v>
      </c>
      <c r="I104" s="43">
        <f>+VLOOKUP($G104,'[1]GFI za Institut IGH - FINAL'!$G:$N,8,0)</f>
        <v>0</v>
      </c>
    </row>
    <row r="105" spans="1:9" ht="12.75" customHeight="1" x14ac:dyDescent="0.2">
      <c r="A105" s="196" t="s">
        <v>94</v>
      </c>
      <c r="B105" s="196"/>
      <c r="C105" s="196"/>
      <c r="D105" s="196"/>
      <c r="E105" s="196"/>
      <c r="F105" s="196"/>
      <c r="G105" s="16">
        <v>97</v>
      </c>
      <c r="H105" s="43">
        <f>+VLOOKUP($G105,'[1]GFI za Institut IGH - FINAL'!$G:$N,7,0)</f>
        <v>0</v>
      </c>
      <c r="I105" s="43">
        <f>+VLOOKUP($G105,'[1]GFI za Institut IGH - FINAL'!$G:$N,8,0)</f>
        <v>0</v>
      </c>
    </row>
    <row r="106" spans="1:9" ht="12.75" customHeight="1" x14ac:dyDescent="0.2">
      <c r="A106" s="196" t="s">
        <v>95</v>
      </c>
      <c r="B106" s="196"/>
      <c r="C106" s="196"/>
      <c r="D106" s="196"/>
      <c r="E106" s="196"/>
      <c r="F106" s="196"/>
      <c r="G106" s="16">
        <v>98</v>
      </c>
      <c r="H106" s="43">
        <f>+VLOOKUP($G106,'[1]GFI za Institut IGH - FINAL'!$G:$N,7,0)</f>
        <v>0</v>
      </c>
      <c r="I106" s="43">
        <f>+VLOOKUP($G106,'[1]GFI za Institut IGH - FINAL'!$G:$N,8,0)</f>
        <v>0</v>
      </c>
    </row>
    <row r="107" spans="1:9" ht="22.15" customHeight="1" x14ac:dyDescent="0.2">
      <c r="A107" s="196" t="s">
        <v>96</v>
      </c>
      <c r="B107" s="196"/>
      <c r="C107" s="196"/>
      <c r="D107" s="196"/>
      <c r="E107" s="196"/>
      <c r="F107" s="196"/>
      <c r="G107" s="16">
        <v>99</v>
      </c>
      <c r="H107" s="43">
        <f>+VLOOKUP($G107,'[1]GFI za Institut IGH - FINAL'!$G:$N,7,0)</f>
        <v>0</v>
      </c>
      <c r="I107" s="43">
        <f>+VLOOKUP($G107,'[1]GFI za Institut IGH - FINAL'!$G:$N,8,0)</f>
        <v>0</v>
      </c>
    </row>
    <row r="108" spans="1:9" ht="12.75" customHeight="1" x14ac:dyDescent="0.2">
      <c r="A108" s="196" t="s">
        <v>97</v>
      </c>
      <c r="B108" s="196"/>
      <c r="C108" s="196"/>
      <c r="D108" s="196"/>
      <c r="E108" s="196"/>
      <c r="F108" s="196"/>
      <c r="G108" s="16">
        <v>100</v>
      </c>
      <c r="H108" s="43">
        <f>+VLOOKUP($G108,'[1]GFI za Institut IGH - FINAL'!$G:$N,7,0)</f>
        <v>65400</v>
      </c>
      <c r="I108" s="43">
        <f>+VLOOKUP($G108,'[1]GFI za Institut IGH - FINAL'!$G:$N,8,0)</f>
        <v>65400</v>
      </c>
    </row>
    <row r="109" spans="1:9" ht="12.75" customHeight="1" x14ac:dyDescent="0.2">
      <c r="A109" s="196" t="s">
        <v>98</v>
      </c>
      <c r="B109" s="196"/>
      <c r="C109" s="196"/>
      <c r="D109" s="196"/>
      <c r="E109" s="196"/>
      <c r="F109" s="196"/>
      <c r="G109" s="16">
        <v>101</v>
      </c>
      <c r="H109" s="29">
        <f>+VLOOKUP($G109,'[1]GFI za Institut IGH - FINAL'!$G:$N,7,0)</f>
        <v>235927412</v>
      </c>
      <c r="I109" s="29">
        <f>+VLOOKUP($G109,'[1]GFI za Institut IGH - FINAL'!$G:$N,8,0)</f>
        <v>194952865</v>
      </c>
    </row>
    <row r="110" spans="1:9" ht="12.75" customHeight="1" x14ac:dyDescent="0.2">
      <c r="A110" s="196" t="s">
        <v>99</v>
      </c>
      <c r="B110" s="196"/>
      <c r="C110" s="196"/>
      <c r="D110" s="196"/>
      <c r="E110" s="196"/>
      <c r="F110" s="196"/>
      <c r="G110" s="16">
        <v>102</v>
      </c>
      <c r="H110" s="43">
        <f>+VLOOKUP($G110,'[1]GFI za Institut IGH - FINAL'!$G:$N,7,0)</f>
        <v>0</v>
      </c>
      <c r="I110" s="43">
        <f>+VLOOKUP($G110,'[1]GFI za Institut IGH - FINAL'!$G:$N,8,0)</f>
        <v>0</v>
      </c>
    </row>
    <row r="111" spans="1:9" ht="12.75" customHeight="1" x14ac:dyDescent="0.2">
      <c r="A111" s="196" t="s">
        <v>100</v>
      </c>
      <c r="B111" s="196"/>
      <c r="C111" s="196"/>
      <c r="D111" s="196"/>
      <c r="E111" s="196"/>
      <c r="F111" s="196"/>
      <c r="G111" s="16">
        <v>103</v>
      </c>
      <c r="H111" s="30">
        <f>+VLOOKUP($G111,'[1]GFI za Institut IGH - FINAL'!$G:$N,7,0)</f>
        <v>197924</v>
      </c>
      <c r="I111" s="30">
        <f>+VLOOKUP($G111,'[1]GFI za Institut IGH - FINAL'!$G:$N,8,0)</f>
        <v>197924</v>
      </c>
    </row>
    <row r="112" spans="1:9" ht="12.75" customHeight="1" x14ac:dyDescent="0.2">
      <c r="A112" s="196" t="s">
        <v>101</v>
      </c>
      <c r="B112" s="196"/>
      <c r="C112" s="196"/>
      <c r="D112" s="196"/>
      <c r="E112" s="196"/>
      <c r="F112" s="196"/>
      <c r="G112" s="16">
        <v>104</v>
      </c>
      <c r="H112" s="29">
        <f>+VLOOKUP($G112,'[1]GFI za Institut IGH - FINAL'!$G:$N,7,0)</f>
        <v>0</v>
      </c>
      <c r="I112" s="29">
        <f>+VLOOKUP($G112,'[1]GFI za Institut IGH - FINAL'!$G:$N,8,0)</f>
        <v>0</v>
      </c>
    </row>
    <row r="113" spans="1:9" ht="12.75" customHeight="1" x14ac:dyDescent="0.2">
      <c r="A113" s="196" t="s">
        <v>102</v>
      </c>
      <c r="B113" s="196"/>
      <c r="C113" s="196"/>
      <c r="D113" s="196"/>
      <c r="E113" s="196"/>
      <c r="F113" s="196"/>
      <c r="G113" s="16">
        <v>105</v>
      </c>
      <c r="H113" s="43">
        <f>+VLOOKUP($G113,'[1]GFI za Institut IGH - FINAL'!$G:$N,7,0)</f>
        <v>0</v>
      </c>
      <c r="I113" s="43">
        <f>+VLOOKUP($G113,'[1]GFI za Institut IGH - FINAL'!$G:$N,8,0)</f>
        <v>0</v>
      </c>
    </row>
    <row r="114" spans="1:9" ht="12.75" customHeight="1" x14ac:dyDescent="0.2">
      <c r="A114" s="196" t="s">
        <v>103</v>
      </c>
      <c r="B114" s="196"/>
      <c r="C114" s="196"/>
      <c r="D114" s="196"/>
      <c r="E114" s="196"/>
      <c r="F114" s="196"/>
      <c r="G114" s="16">
        <v>106</v>
      </c>
      <c r="H114" s="43">
        <f>+VLOOKUP($G114,'[1]GFI za Institut IGH - FINAL'!$G:$N,7,0)</f>
        <v>28335407</v>
      </c>
      <c r="I114" s="43">
        <f>+VLOOKUP($G114,'[1]GFI za Institut IGH - FINAL'!$G:$N,8,0)</f>
        <v>27694498</v>
      </c>
    </row>
    <row r="115" spans="1:9" ht="12.75" customHeight="1" x14ac:dyDescent="0.2">
      <c r="A115" s="200" t="s">
        <v>104</v>
      </c>
      <c r="B115" s="200"/>
      <c r="C115" s="200"/>
      <c r="D115" s="200"/>
      <c r="E115" s="200"/>
      <c r="F115" s="200"/>
      <c r="G115" s="17">
        <v>107</v>
      </c>
      <c r="H115" s="44">
        <f>SUM(H116:H129)</f>
        <v>263259197</v>
      </c>
      <c r="I115" s="44">
        <f>SUM(I116:I129)</f>
        <v>275499571</v>
      </c>
    </row>
    <row r="116" spans="1:9" ht="12.75" customHeight="1" x14ac:dyDescent="0.2">
      <c r="A116" s="196" t="s">
        <v>93</v>
      </c>
      <c r="B116" s="196"/>
      <c r="C116" s="196"/>
      <c r="D116" s="196"/>
      <c r="E116" s="196"/>
      <c r="F116" s="196"/>
      <c r="G116" s="16">
        <v>108</v>
      </c>
      <c r="H116" s="43">
        <f>+VLOOKUP($G116,'[1]GFI za Institut IGH - FINAL'!$G:$N,7,0)</f>
        <v>62585</v>
      </c>
      <c r="I116" s="43">
        <f>+VLOOKUP($G116,'[1]GFI za Institut IGH - FINAL'!$G:$N,8,0)</f>
        <v>0</v>
      </c>
    </row>
    <row r="117" spans="1:9" ht="12.75" customHeight="1" x14ac:dyDescent="0.2">
      <c r="A117" s="196" t="s">
        <v>94</v>
      </c>
      <c r="B117" s="196"/>
      <c r="C117" s="196"/>
      <c r="D117" s="196"/>
      <c r="E117" s="196"/>
      <c r="F117" s="196"/>
      <c r="G117" s="16">
        <v>109</v>
      </c>
      <c r="H117" s="43">
        <f>+VLOOKUP($G117,'[1]GFI za Institut IGH - FINAL'!$G:$N,7,0)</f>
        <v>0</v>
      </c>
      <c r="I117" s="43">
        <f>+VLOOKUP($G117,'[1]GFI za Institut IGH - FINAL'!$G:$N,8,0)</f>
        <v>0</v>
      </c>
    </row>
    <row r="118" spans="1:9" ht="12.75" customHeight="1" x14ac:dyDescent="0.2">
      <c r="A118" s="196" t="s">
        <v>95</v>
      </c>
      <c r="B118" s="196"/>
      <c r="C118" s="196"/>
      <c r="D118" s="196"/>
      <c r="E118" s="196"/>
      <c r="F118" s="196"/>
      <c r="G118" s="16">
        <v>110</v>
      </c>
      <c r="H118" s="43">
        <f>+VLOOKUP($G118,'[1]GFI za Institut IGH - FINAL'!$G:$N,7,0)</f>
        <v>302688</v>
      </c>
      <c r="I118" s="43">
        <f>+VLOOKUP($G118,'[1]GFI za Institut IGH - FINAL'!$G:$N,8,0)</f>
        <v>314428</v>
      </c>
    </row>
    <row r="119" spans="1:9" ht="25.9" customHeight="1" x14ac:dyDescent="0.2">
      <c r="A119" s="196" t="s">
        <v>96</v>
      </c>
      <c r="B119" s="196"/>
      <c r="C119" s="196"/>
      <c r="D119" s="196"/>
      <c r="E119" s="196"/>
      <c r="F119" s="196"/>
      <c r="G119" s="16">
        <v>111</v>
      </c>
      <c r="H119" s="29">
        <f>+VLOOKUP($G119,'[1]GFI za Institut IGH - FINAL'!$G:$N,7,0)</f>
        <v>0</v>
      </c>
      <c r="I119" s="43">
        <f>+VLOOKUP($G119,'[1]GFI za Institut IGH - FINAL'!$G:$N,8,0)</f>
        <v>0</v>
      </c>
    </row>
    <row r="120" spans="1:9" ht="12.75" customHeight="1" x14ac:dyDescent="0.2">
      <c r="A120" s="196" t="s">
        <v>97</v>
      </c>
      <c r="B120" s="196"/>
      <c r="C120" s="196"/>
      <c r="D120" s="196"/>
      <c r="E120" s="196"/>
      <c r="F120" s="196"/>
      <c r="G120" s="16">
        <v>112</v>
      </c>
      <c r="H120" s="43">
        <f>+VLOOKUP($G120,'[1]GFI za Institut IGH - FINAL'!$G:$N,7,0)</f>
        <v>2467743</v>
      </c>
      <c r="I120" s="43">
        <f>+VLOOKUP($G120,'[1]GFI za Institut IGH - FINAL'!$G:$N,8,0)</f>
        <v>1363482</v>
      </c>
    </row>
    <row r="121" spans="1:9" ht="12.75" customHeight="1" x14ac:dyDescent="0.2">
      <c r="A121" s="196" t="s">
        <v>98</v>
      </c>
      <c r="B121" s="196"/>
      <c r="C121" s="196"/>
      <c r="D121" s="196"/>
      <c r="E121" s="196"/>
      <c r="F121" s="196"/>
      <c r="G121" s="16">
        <v>113</v>
      </c>
      <c r="H121" s="29">
        <f>+VLOOKUP($G121,'[1]GFI za Institut IGH - FINAL'!$G:$N,7,0)</f>
        <v>97061674</v>
      </c>
      <c r="I121" s="29">
        <f>+VLOOKUP($G121,'[1]GFI za Institut IGH - FINAL'!$G:$N,8,0)</f>
        <v>116268210</v>
      </c>
    </row>
    <row r="122" spans="1:9" ht="12.75" customHeight="1" x14ac:dyDescent="0.2">
      <c r="A122" s="196" t="s">
        <v>99</v>
      </c>
      <c r="B122" s="196"/>
      <c r="C122" s="196"/>
      <c r="D122" s="196"/>
      <c r="E122" s="196"/>
      <c r="F122" s="196"/>
      <c r="G122" s="16">
        <v>114</v>
      </c>
      <c r="H122" s="29">
        <f>+VLOOKUP($G122,'[1]GFI za Institut IGH - FINAL'!$G:$N,7,0)</f>
        <v>6760818</v>
      </c>
      <c r="I122" s="29">
        <f>+VLOOKUP($G122,'[1]GFI za Institut IGH - FINAL'!$G:$N,8,0)</f>
        <v>5878446</v>
      </c>
    </row>
    <row r="123" spans="1:9" ht="12.75" customHeight="1" x14ac:dyDescent="0.2">
      <c r="A123" s="196" t="s">
        <v>100</v>
      </c>
      <c r="B123" s="196"/>
      <c r="C123" s="196"/>
      <c r="D123" s="196"/>
      <c r="E123" s="196"/>
      <c r="F123" s="196"/>
      <c r="G123" s="16">
        <v>115</v>
      </c>
      <c r="H123" s="29">
        <f>+VLOOKUP($G123,'[1]GFI za Institut IGH - FINAL'!$G:$N,7,0)</f>
        <v>40603321</v>
      </c>
      <c r="I123" s="29">
        <f>+VLOOKUP($G123,'[1]GFI za Institut IGH - FINAL'!$G:$N,8,0)</f>
        <v>36710356</v>
      </c>
    </row>
    <row r="124" spans="1:9" x14ac:dyDescent="0.2">
      <c r="A124" s="196" t="s">
        <v>101</v>
      </c>
      <c r="B124" s="196"/>
      <c r="C124" s="196"/>
      <c r="D124" s="196"/>
      <c r="E124" s="196"/>
      <c r="F124" s="196"/>
      <c r="G124" s="16">
        <v>116</v>
      </c>
      <c r="H124" s="29">
        <f>+VLOOKUP($G124,'[1]GFI za Institut IGH - FINAL'!$G:$N,7,0)</f>
        <v>70973241</v>
      </c>
      <c r="I124" s="29">
        <f>+VLOOKUP($G124,'[1]GFI za Institut IGH - FINAL'!$G:$N,8,0)</f>
        <v>70973241</v>
      </c>
    </row>
    <row r="125" spans="1:9" x14ac:dyDescent="0.2">
      <c r="A125" s="196" t="s">
        <v>105</v>
      </c>
      <c r="B125" s="196"/>
      <c r="C125" s="196"/>
      <c r="D125" s="196"/>
      <c r="E125" s="196"/>
      <c r="F125" s="196"/>
      <c r="G125" s="16">
        <v>117</v>
      </c>
      <c r="H125" s="29">
        <f>+VLOOKUP($G125,'[1]GFI za Institut IGH - FINAL'!$G:$N,7,0)</f>
        <v>9856151</v>
      </c>
      <c r="I125" s="29">
        <f>+VLOOKUP($G125,'[1]GFI za Institut IGH - FINAL'!$G:$N,8,0)</f>
        <v>8649266</v>
      </c>
    </row>
    <row r="126" spans="1:9" x14ac:dyDescent="0.2">
      <c r="A126" s="196" t="s">
        <v>106</v>
      </c>
      <c r="B126" s="196"/>
      <c r="C126" s="196"/>
      <c r="D126" s="196"/>
      <c r="E126" s="196"/>
      <c r="F126" s="196"/>
      <c r="G126" s="16">
        <v>118</v>
      </c>
      <c r="H126" s="29">
        <f>+VLOOKUP($G126,'[1]GFI za Institut IGH - FINAL'!$G:$N,7,0)</f>
        <v>15541967</v>
      </c>
      <c r="I126" s="29">
        <f>+VLOOKUP($G126,'[1]GFI za Institut IGH - FINAL'!$G:$N,8,0)</f>
        <v>10120047</v>
      </c>
    </row>
    <row r="127" spans="1:9" x14ac:dyDescent="0.2">
      <c r="A127" s="196" t="s">
        <v>107</v>
      </c>
      <c r="B127" s="196"/>
      <c r="C127" s="196"/>
      <c r="D127" s="196"/>
      <c r="E127" s="196"/>
      <c r="F127" s="196"/>
      <c r="G127" s="16">
        <v>119</v>
      </c>
      <c r="H127" s="29">
        <f>+VLOOKUP($G127,'[1]GFI za Institut IGH - FINAL'!$G:$N,7,0)</f>
        <v>0</v>
      </c>
      <c r="I127" s="29">
        <f>+VLOOKUP($G127,'[1]GFI za Institut IGH - FINAL'!$G:$N,8,0)</f>
        <v>0</v>
      </c>
    </row>
    <row r="128" spans="1:9" x14ac:dyDescent="0.2">
      <c r="A128" s="196" t="s">
        <v>108</v>
      </c>
      <c r="B128" s="196"/>
      <c r="C128" s="196"/>
      <c r="D128" s="196"/>
      <c r="E128" s="196"/>
      <c r="F128" s="196"/>
      <c r="G128" s="16">
        <v>120</v>
      </c>
      <c r="H128" s="43">
        <f>+VLOOKUP($G128,'[1]GFI za Institut IGH - FINAL'!$G:$N,7,0)</f>
        <v>0</v>
      </c>
      <c r="I128" s="43">
        <f>+VLOOKUP($G128,'[1]GFI za Institut IGH - FINAL'!$G:$N,8,0)</f>
        <v>0</v>
      </c>
    </row>
    <row r="129" spans="1:9" x14ac:dyDescent="0.2">
      <c r="A129" s="196" t="s">
        <v>109</v>
      </c>
      <c r="B129" s="196"/>
      <c r="C129" s="196"/>
      <c r="D129" s="196"/>
      <c r="E129" s="196"/>
      <c r="F129" s="196"/>
      <c r="G129" s="16">
        <v>121</v>
      </c>
      <c r="H129" s="43">
        <f>+VLOOKUP($G129,'[1]GFI za Institut IGH - FINAL'!$G:$N,7,0)</f>
        <v>19629009</v>
      </c>
      <c r="I129" s="43">
        <f>+VLOOKUP($G129,'[1]GFI za Institut IGH - FINAL'!$G:$N,8,0)</f>
        <v>25222095</v>
      </c>
    </row>
    <row r="130" spans="1:9" ht="22.15" customHeight="1" x14ac:dyDescent="0.2">
      <c r="A130" s="232" t="s">
        <v>110</v>
      </c>
      <c r="B130" s="232"/>
      <c r="C130" s="232"/>
      <c r="D130" s="232"/>
      <c r="E130" s="232"/>
      <c r="F130" s="232"/>
      <c r="G130" s="16">
        <v>122</v>
      </c>
      <c r="H130" s="43">
        <f>+VLOOKUP($G130,'[1]GFI za Institut IGH - FINAL'!$G:$N,7,0)</f>
        <v>34372825</v>
      </c>
      <c r="I130" s="43">
        <f>+VLOOKUP($G130,'[1]GFI za Institut IGH - FINAL'!$G:$N,8,0)</f>
        <v>44927429</v>
      </c>
    </row>
    <row r="131" spans="1:9" x14ac:dyDescent="0.2">
      <c r="A131" s="200" t="s">
        <v>111</v>
      </c>
      <c r="B131" s="200"/>
      <c r="C131" s="200"/>
      <c r="D131" s="200"/>
      <c r="E131" s="200"/>
      <c r="F131" s="200"/>
      <c r="G131" s="17">
        <v>123</v>
      </c>
      <c r="H131" s="44">
        <f>H75+H96+H103+H115+H130</f>
        <v>514404237</v>
      </c>
      <c r="I131" s="44">
        <f>I75+I96+I103+I115+I130</f>
        <v>487916842</v>
      </c>
    </row>
    <row r="132" spans="1:9" x14ac:dyDescent="0.2">
      <c r="A132" s="233" t="s">
        <v>112</v>
      </c>
      <c r="B132" s="233"/>
      <c r="C132" s="233"/>
      <c r="D132" s="233"/>
      <c r="E132" s="233"/>
      <c r="F132" s="233"/>
      <c r="G132" s="19">
        <v>124</v>
      </c>
      <c r="H132" s="45">
        <f>+VLOOKUP($G132,'[1]GFI za Institut IGH - FINAL'!$G:$N,7,0)</f>
        <v>48563482</v>
      </c>
      <c r="I132" s="45">
        <f>+VLOOKUP($G132,'[1]GFI za Institut IGH - FINAL'!$G:$N,8,0)</f>
        <v>50145740</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4803149606299213" right="0.74803149606299213" top="0.39370078740157483" bottom="0.23622047244094491" header="0.31496062992125984" footer="0.19685039370078741"/>
  <pageSetup paperSize="9" scale="8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view="pageBreakPreview" zoomScaleNormal="100" zoomScaleSheetLayoutView="100" workbookViewId="0">
      <selection activeCell="H57" sqref="H57"/>
    </sheetView>
  </sheetViews>
  <sheetFormatPr defaultRowHeight="12.75" x14ac:dyDescent="0.2"/>
  <cols>
    <col min="1" max="7" width="9.140625" style="11"/>
    <col min="8" max="9" width="18.5703125" style="40"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58" t="s">
        <v>114</v>
      </c>
      <c r="B1" s="209"/>
      <c r="C1" s="209"/>
      <c r="D1" s="209"/>
      <c r="E1" s="209"/>
      <c r="F1" s="209"/>
      <c r="G1" s="209"/>
      <c r="H1" s="209"/>
      <c r="I1" s="209"/>
    </row>
    <row r="2" spans="1:9" ht="12.75" customHeight="1" x14ac:dyDescent="0.2">
      <c r="A2" s="259" t="str">
        <f>+CONCATENATE("u razdoblju ", "od ", TEXT('Opći podaci'!E4,"dd.mm.yyyy."), " do ",TEXT('Opći podaci'!H4,"dd.mm.yyyy.") )</f>
        <v>u razdoblju od 01.01.2018. do 31.12.2018.</v>
      </c>
      <c r="B2" s="211"/>
      <c r="C2" s="211"/>
      <c r="D2" s="211"/>
      <c r="E2" s="211"/>
      <c r="F2" s="211"/>
      <c r="G2" s="211"/>
      <c r="H2" s="211"/>
      <c r="I2" s="211"/>
    </row>
    <row r="3" spans="1:9" x14ac:dyDescent="0.2">
      <c r="A3" s="260" t="s">
        <v>361</v>
      </c>
      <c r="B3" s="261"/>
      <c r="C3" s="261"/>
      <c r="D3" s="261"/>
      <c r="E3" s="261"/>
      <c r="F3" s="261"/>
      <c r="G3" s="261"/>
      <c r="H3" s="261"/>
      <c r="I3" s="261"/>
    </row>
    <row r="4" spans="1:9" ht="12.75" customHeight="1" x14ac:dyDescent="0.2">
      <c r="A4" s="214" t="s">
        <v>474</v>
      </c>
      <c r="B4" s="215"/>
      <c r="C4" s="215"/>
      <c r="D4" s="215"/>
      <c r="E4" s="215"/>
      <c r="F4" s="215"/>
      <c r="G4" s="215"/>
      <c r="H4" s="215"/>
      <c r="I4" s="216"/>
    </row>
    <row r="5" spans="1:9" ht="24" thickBot="1" x14ac:dyDescent="0.25">
      <c r="A5" s="262" t="s">
        <v>2</v>
      </c>
      <c r="B5" s="221"/>
      <c r="C5" s="221"/>
      <c r="D5" s="221"/>
      <c r="E5" s="221"/>
      <c r="F5" s="222"/>
      <c r="G5" s="12" t="s">
        <v>115</v>
      </c>
      <c r="H5" s="31" t="s">
        <v>377</v>
      </c>
      <c r="I5" s="31" t="s">
        <v>353</v>
      </c>
    </row>
    <row r="6" spans="1:9" x14ac:dyDescent="0.2">
      <c r="A6" s="263">
        <v>1</v>
      </c>
      <c r="B6" s="218"/>
      <c r="C6" s="218"/>
      <c r="D6" s="218"/>
      <c r="E6" s="218"/>
      <c r="F6" s="219"/>
      <c r="G6" s="14">
        <v>2</v>
      </c>
      <c r="H6" s="20">
        <v>3</v>
      </c>
      <c r="I6" s="20">
        <v>4</v>
      </c>
    </row>
    <row r="7" spans="1:9" x14ac:dyDescent="0.2">
      <c r="A7" s="257" t="s">
        <v>128</v>
      </c>
      <c r="B7" s="257"/>
      <c r="C7" s="257"/>
      <c r="D7" s="257"/>
      <c r="E7" s="257"/>
      <c r="F7" s="257"/>
      <c r="G7" s="24">
        <v>125</v>
      </c>
      <c r="H7" s="47">
        <f>SUM(H8:H12)</f>
        <v>240362576</v>
      </c>
      <c r="I7" s="47">
        <f>SUM(I8:I12)</f>
        <v>196960680</v>
      </c>
    </row>
    <row r="8" spans="1:9" x14ac:dyDescent="0.2">
      <c r="A8" s="196" t="s">
        <v>129</v>
      </c>
      <c r="B8" s="196"/>
      <c r="C8" s="196"/>
      <c r="D8" s="196"/>
      <c r="E8" s="196"/>
      <c r="F8" s="196"/>
      <c r="G8" s="16">
        <v>126</v>
      </c>
      <c r="H8" s="43">
        <f>+VLOOKUP($G8,'[1]GFI za Institut IGH - FINAL'!$G:$N,7,0)</f>
        <v>0</v>
      </c>
      <c r="I8" s="43">
        <f>+VLOOKUP($G8,'[1]GFI za Institut IGH - FINAL'!$G:$N,8,0)</f>
        <v>0</v>
      </c>
    </row>
    <row r="9" spans="1:9" x14ac:dyDescent="0.2">
      <c r="A9" s="196" t="s">
        <v>130</v>
      </c>
      <c r="B9" s="196"/>
      <c r="C9" s="196"/>
      <c r="D9" s="196"/>
      <c r="E9" s="196"/>
      <c r="F9" s="196"/>
      <c r="G9" s="16">
        <v>127</v>
      </c>
      <c r="H9" s="43">
        <f>+VLOOKUP($G9,'[1]GFI za Institut IGH - FINAL'!$G:$N,7,0)</f>
        <v>218273689</v>
      </c>
      <c r="I9" s="43">
        <f>+VLOOKUP($G9,'[1]GFI za Institut IGH - FINAL'!$G:$N,8,0)</f>
        <v>185896818</v>
      </c>
    </row>
    <row r="10" spans="1:9" x14ac:dyDescent="0.2">
      <c r="A10" s="196" t="s">
        <v>131</v>
      </c>
      <c r="B10" s="196"/>
      <c r="C10" s="196"/>
      <c r="D10" s="196"/>
      <c r="E10" s="196"/>
      <c r="F10" s="196"/>
      <c r="G10" s="16">
        <v>128</v>
      </c>
      <c r="H10" s="43">
        <f>+VLOOKUP($G10,'[1]GFI za Institut IGH - FINAL'!$G:$N,7,0)</f>
        <v>0</v>
      </c>
      <c r="I10" s="43">
        <f>+VLOOKUP($G10,'[1]GFI za Institut IGH - FINAL'!$G:$N,8,0)</f>
        <v>0</v>
      </c>
    </row>
    <row r="11" spans="1:9" x14ac:dyDescent="0.2">
      <c r="A11" s="196" t="s">
        <v>132</v>
      </c>
      <c r="B11" s="196"/>
      <c r="C11" s="196"/>
      <c r="D11" s="196"/>
      <c r="E11" s="196"/>
      <c r="F11" s="196"/>
      <c r="G11" s="16">
        <v>129</v>
      </c>
      <c r="H11" s="43">
        <f>+VLOOKUP($G11,'[1]GFI za Institut IGH - FINAL'!$G:$N,7,0)</f>
        <v>0</v>
      </c>
      <c r="I11" s="43">
        <f>+VLOOKUP($G11,'[1]GFI za Institut IGH - FINAL'!$G:$N,8,0)</f>
        <v>0</v>
      </c>
    </row>
    <row r="12" spans="1:9" x14ac:dyDescent="0.2">
      <c r="A12" s="196" t="s">
        <v>133</v>
      </c>
      <c r="B12" s="196"/>
      <c r="C12" s="196"/>
      <c r="D12" s="196"/>
      <c r="E12" s="196"/>
      <c r="F12" s="196"/>
      <c r="G12" s="16">
        <v>130</v>
      </c>
      <c r="H12" s="43">
        <f>+VLOOKUP($G12,'[1]GFI za Institut IGH - FINAL'!$G:$N,7,0)</f>
        <v>22088887</v>
      </c>
      <c r="I12" s="43">
        <f>+VLOOKUP($G12,'[1]GFI za Institut IGH - FINAL'!$G:$N,8,0)</f>
        <v>11063862</v>
      </c>
    </row>
    <row r="13" spans="1:9" x14ac:dyDescent="0.2">
      <c r="A13" s="200" t="s">
        <v>134</v>
      </c>
      <c r="B13" s="200"/>
      <c r="C13" s="200"/>
      <c r="D13" s="200"/>
      <c r="E13" s="200"/>
      <c r="F13" s="200"/>
      <c r="G13" s="17">
        <v>131</v>
      </c>
      <c r="H13" s="44">
        <f>H14+H15+H19+H23+H24+H25+H28+H35</f>
        <v>237527810</v>
      </c>
      <c r="I13" s="44">
        <f>I14+I15+I19+I23+I24+I25+I28+I35</f>
        <v>193057747</v>
      </c>
    </row>
    <row r="14" spans="1:9" x14ac:dyDescent="0.2">
      <c r="A14" s="196" t="s">
        <v>116</v>
      </c>
      <c r="B14" s="196"/>
      <c r="C14" s="196"/>
      <c r="D14" s="196"/>
      <c r="E14" s="196"/>
      <c r="F14" s="196"/>
      <c r="G14" s="16">
        <v>132</v>
      </c>
      <c r="H14" s="43">
        <f>+VLOOKUP($G14,'[1]GFI za Institut IGH - FINAL'!$G:$N,7,0)</f>
        <v>12493209</v>
      </c>
      <c r="I14" s="43">
        <f>+VLOOKUP($G14,'[1]GFI za Institut IGH - FINAL'!$G:$N,8,0)</f>
        <v>0</v>
      </c>
    </row>
    <row r="15" spans="1:9" x14ac:dyDescent="0.2">
      <c r="A15" s="256" t="s">
        <v>135</v>
      </c>
      <c r="B15" s="256"/>
      <c r="C15" s="256"/>
      <c r="D15" s="256"/>
      <c r="E15" s="256"/>
      <c r="F15" s="256"/>
      <c r="G15" s="17">
        <v>133</v>
      </c>
      <c r="H15" s="44">
        <f>SUM(H16:H18)</f>
        <v>76087961</v>
      </c>
      <c r="I15" s="44">
        <f>SUM(I16:I18)</f>
        <v>65112049</v>
      </c>
    </row>
    <row r="16" spans="1:9" x14ac:dyDescent="0.2">
      <c r="A16" s="255" t="s">
        <v>136</v>
      </c>
      <c r="B16" s="255"/>
      <c r="C16" s="255"/>
      <c r="D16" s="255"/>
      <c r="E16" s="255"/>
      <c r="F16" s="255"/>
      <c r="G16" s="16">
        <v>134</v>
      </c>
      <c r="H16" s="43">
        <f>+VLOOKUP($G16,'[1]GFI za Institut IGH - FINAL'!$G:$N,7,0)</f>
        <v>8483002</v>
      </c>
      <c r="I16" s="43">
        <f>+VLOOKUP($G16,'[1]GFI za Institut IGH - FINAL'!$G:$N,8,0)</f>
        <v>8588404</v>
      </c>
    </row>
    <row r="17" spans="1:9" x14ac:dyDescent="0.2">
      <c r="A17" s="255" t="s">
        <v>137</v>
      </c>
      <c r="B17" s="255"/>
      <c r="C17" s="255"/>
      <c r="D17" s="255"/>
      <c r="E17" s="255"/>
      <c r="F17" s="255"/>
      <c r="G17" s="16">
        <v>135</v>
      </c>
      <c r="H17" s="43">
        <f>+VLOOKUP($G17,'[1]GFI za Institut IGH - FINAL'!$G:$N,7,0)</f>
        <v>0</v>
      </c>
      <c r="I17" s="43">
        <f>+VLOOKUP($G17,'[1]GFI za Institut IGH - FINAL'!$G:$N,8,0)</f>
        <v>0</v>
      </c>
    </row>
    <row r="18" spans="1:9" x14ac:dyDescent="0.2">
      <c r="A18" s="255" t="s">
        <v>138</v>
      </c>
      <c r="B18" s="255"/>
      <c r="C18" s="255"/>
      <c r="D18" s="255"/>
      <c r="E18" s="255"/>
      <c r="F18" s="255"/>
      <c r="G18" s="16">
        <v>136</v>
      </c>
      <c r="H18" s="43">
        <f>+VLOOKUP($G18,'[1]GFI za Institut IGH - FINAL'!$G:$N,7,0)</f>
        <v>67604959</v>
      </c>
      <c r="I18" s="43">
        <f>+VLOOKUP($G18,'[1]GFI za Institut IGH - FINAL'!$G:$N,8,0)</f>
        <v>56523645</v>
      </c>
    </row>
    <row r="19" spans="1:9" x14ac:dyDescent="0.2">
      <c r="A19" s="256" t="s">
        <v>139</v>
      </c>
      <c r="B19" s="256"/>
      <c r="C19" s="256"/>
      <c r="D19" s="256"/>
      <c r="E19" s="256"/>
      <c r="F19" s="256"/>
      <c r="G19" s="17">
        <v>137</v>
      </c>
      <c r="H19" s="44">
        <f>SUM(H20:H22)</f>
        <v>98561677</v>
      </c>
      <c r="I19" s="44">
        <f>SUM(I20:I22)</f>
        <v>89197335</v>
      </c>
    </row>
    <row r="20" spans="1:9" x14ac:dyDescent="0.2">
      <c r="A20" s="255" t="s">
        <v>117</v>
      </c>
      <c r="B20" s="255"/>
      <c r="C20" s="255"/>
      <c r="D20" s="255"/>
      <c r="E20" s="255"/>
      <c r="F20" s="255"/>
      <c r="G20" s="16">
        <v>138</v>
      </c>
      <c r="H20" s="43">
        <f>+VLOOKUP($G20,'[1]GFI za Institut IGH - FINAL'!$G:$N,7,0)</f>
        <v>60913112</v>
      </c>
      <c r="I20" s="43">
        <f>+VLOOKUP($G20,'[1]GFI za Institut IGH - FINAL'!$G:$N,8,0)</f>
        <v>57023244</v>
      </c>
    </row>
    <row r="21" spans="1:9" x14ac:dyDescent="0.2">
      <c r="A21" s="255" t="s">
        <v>118</v>
      </c>
      <c r="B21" s="255"/>
      <c r="C21" s="255"/>
      <c r="D21" s="255"/>
      <c r="E21" s="255"/>
      <c r="F21" s="255"/>
      <c r="G21" s="16">
        <v>139</v>
      </c>
      <c r="H21" s="43">
        <f>+VLOOKUP($G21,'[1]GFI za Institut IGH - FINAL'!$G:$N,7,0)</f>
        <v>24569947</v>
      </c>
      <c r="I21" s="43">
        <f>+VLOOKUP($G21,'[1]GFI za Institut IGH - FINAL'!$G:$N,8,0)</f>
        <v>21261980</v>
      </c>
    </row>
    <row r="22" spans="1:9" x14ac:dyDescent="0.2">
      <c r="A22" s="255" t="s">
        <v>119</v>
      </c>
      <c r="B22" s="255"/>
      <c r="C22" s="255"/>
      <c r="D22" s="255"/>
      <c r="E22" s="255"/>
      <c r="F22" s="255"/>
      <c r="G22" s="16">
        <v>140</v>
      </c>
      <c r="H22" s="43">
        <f>+VLOOKUP($G22,'[1]GFI za Institut IGH - FINAL'!$G:$N,7,0)</f>
        <v>13078618</v>
      </c>
      <c r="I22" s="43">
        <f>+VLOOKUP($G22,'[1]GFI za Institut IGH - FINAL'!$G:$N,8,0)</f>
        <v>10912111</v>
      </c>
    </row>
    <row r="23" spans="1:9" x14ac:dyDescent="0.2">
      <c r="A23" s="196" t="s">
        <v>120</v>
      </c>
      <c r="B23" s="196"/>
      <c r="C23" s="196"/>
      <c r="D23" s="196"/>
      <c r="E23" s="196"/>
      <c r="F23" s="196"/>
      <c r="G23" s="16">
        <v>141</v>
      </c>
      <c r="H23" s="43">
        <f>+VLOOKUP($G23,'[1]GFI za Institut IGH - FINAL'!$G:$N,7,0)</f>
        <v>9008450</v>
      </c>
      <c r="I23" s="43">
        <f>+VLOOKUP($G23,'[1]GFI za Institut IGH - FINAL'!$G:$N,8,0)</f>
        <v>9577849</v>
      </c>
    </row>
    <row r="24" spans="1:9" x14ac:dyDescent="0.2">
      <c r="A24" s="196" t="s">
        <v>121</v>
      </c>
      <c r="B24" s="196"/>
      <c r="C24" s="196"/>
      <c r="D24" s="196"/>
      <c r="E24" s="196"/>
      <c r="F24" s="196"/>
      <c r="G24" s="16">
        <v>142</v>
      </c>
      <c r="H24" s="43">
        <f>+VLOOKUP($G24,'[1]GFI za Institut IGH - FINAL'!$G:$N,7,0)</f>
        <v>19252605</v>
      </c>
      <c r="I24" s="43">
        <f>+VLOOKUP($G24,'[1]GFI za Institut IGH - FINAL'!$G:$N,8,0)</f>
        <v>17103680</v>
      </c>
    </row>
    <row r="25" spans="1:9" x14ac:dyDescent="0.2">
      <c r="A25" s="256" t="s">
        <v>140</v>
      </c>
      <c r="B25" s="256"/>
      <c r="C25" s="256"/>
      <c r="D25" s="256"/>
      <c r="E25" s="256"/>
      <c r="F25" s="256"/>
      <c r="G25" s="17">
        <v>143</v>
      </c>
      <c r="H25" s="44">
        <f>H26+H27</f>
        <v>13251044</v>
      </c>
      <c r="I25" s="44">
        <f>I26+I27</f>
        <v>11734512</v>
      </c>
    </row>
    <row r="26" spans="1:9" x14ac:dyDescent="0.2">
      <c r="A26" s="255" t="s">
        <v>141</v>
      </c>
      <c r="B26" s="255"/>
      <c r="C26" s="255"/>
      <c r="D26" s="255"/>
      <c r="E26" s="255"/>
      <c r="F26" s="255"/>
      <c r="G26" s="16">
        <v>144</v>
      </c>
      <c r="H26" s="43">
        <f>+VLOOKUP($G26,'[1]GFI za Institut IGH - FINAL'!$G:$N,7,0)</f>
        <v>9840357</v>
      </c>
      <c r="I26" s="43">
        <f>+VLOOKUP($G26,'[1]GFI za Institut IGH - FINAL'!$G:$N,8,0)</f>
        <v>6304023</v>
      </c>
    </row>
    <row r="27" spans="1:9" x14ac:dyDescent="0.2">
      <c r="A27" s="255" t="s">
        <v>142</v>
      </c>
      <c r="B27" s="255"/>
      <c r="C27" s="255"/>
      <c r="D27" s="255"/>
      <c r="E27" s="255"/>
      <c r="F27" s="255"/>
      <c r="G27" s="16">
        <v>145</v>
      </c>
      <c r="H27" s="43">
        <f>+VLOOKUP($G27,'[1]GFI za Institut IGH - FINAL'!$G:$N,7,0)</f>
        <v>3410687</v>
      </c>
      <c r="I27" s="43">
        <f>+VLOOKUP($G27,'[1]GFI za Institut IGH - FINAL'!$G:$N,8,0)</f>
        <v>5430489</v>
      </c>
    </row>
    <row r="28" spans="1:9" x14ac:dyDescent="0.2">
      <c r="A28" s="256" t="s">
        <v>143</v>
      </c>
      <c r="B28" s="256"/>
      <c r="C28" s="256"/>
      <c r="D28" s="256"/>
      <c r="E28" s="256"/>
      <c r="F28" s="256"/>
      <c r="G28" s="17">
        <v>146</v>
      </c>
      <c r="H28" s="44">
        <f>SUM(H29:H34)</f>
        <v>64020</v>
      </c>
      <c r="I28" s="44">
        <f>SUM(I29:I34)</f>
        <v>0</v>
      </c>
    </row>
    <row r="29" spans="1:9" x14ac:dyDescent="0.2">
      <c r="A29" s="255" t="s">
        <v>144</v>
      </c>
      <c r="B29" s="255"/>
      <c r="C29" s="255"/>
      <c r="D29" s="255"/>
      <c r="E29" s="255"/>
      <c r="F29" s="255"/>
      <c r="G29" s="16">
        <v>147</v>
      </c>
      <c r="H29" s="43">
        <f>+VLOOKUP($G29,'[1]GFI za Institut IGH - FINAL'!$G:$N,7,0)</f>
        <v>0</v>
      </c>
      <c r="I29" s="43">
        <f>+VLOOKUP($G29,'[1]GFI za Institut IGH - FINAL'!$G:$N,8,0)</f>
        <v>0</v>
      </c>
    </row>
    <row r="30" spans="1:9" x14ac:dyDescent="0.2">
      <c r="A30" s="255" t="s">
        <v>145</v>
      </c>
      <c r="B30" s="255"/>
      <c r="C30" s="255"/>
      <c r="D30" s="255"/>
      <c r="E30" s="255"/>
      <c r="F30" s="255"/>
      <c r="G30" s="16">
        <v>148</v>
      </c>
      <c r="H30" s="43">
        <f>+VLOOKUP($G30,'[1]GFI za Institut IGH - FINAL'!$G:$N,7,0)</f>
        <v>0</v>
      </c>
      <c r="I30" s="43">
        <f>+VLOOKUP($G30,'[1]GFI za Institut IGH - FINAL'!$G:$N,8,0)</f>
        <v>0</v>
      </c>
    </row>
    <row r="31" spans="1:9" x14ac:dyDescent="0.2">
      <c r="A31" s="255" t="s">
        <v>146</v>
      </c>
      <c r="B31" s="255"/>
      <c r="C31" s="255"/>
      <c r="D31" s="255"/>
      <c r="E31" s="255"/>
      <c r="F31" s="255"/>
      <c r="G31" s="16">
        <v>149</v>
      </c>
      <c r="H31" s="43">
        <f>+VLOOKUP($G31,'[1]GFI za Institut IGH - FINAL'!$G:$N,7,0)</f>
        <v>64020</v>
      </c>
      <c r="I31" s="43">
        <f>+VLOOKUP($G31,'[1]GFI za Institut IGH - FINAL'!$G:$N,8,0)</f>
        <v>0</v>
      </c>
    </row>
    <row r="32" spans="1:9" x14ac:dyDescent="0.2">
      <c r="A32" s="255" t="s">
        <v>147</v>
      </c>
      <c r="B32" s="255"/>
      <c r="C32" s="255"/>
      <c r="D32" s="255"/>
      <c r="E32" s="255"/>
      <c r="F32" s="255"/>
      <c r="G32" s="16">
        <v>150</v>
      </c>
      <c r="H32" s="43">
        <f>+VLOOKUP($G32,'[1]GFI za Institut IGH - FINAL'!$G:$N,7,0)</f>
        <v>0</v>
      </c>
      <c r="I32" s="43">
        <f>+VLOOKUP($G32,'[1]GFI za Institut IGH - FINAL'!$G:$N,8,0)</f>
        <v>0</v>
      </c>
    </row>
    <row r="33" spans="1:9" x14ac:dyDescent="0.2">
      <c r="A33" s="255" t="s">
        <v>148</v>
      </c>
      <c r="B33" s="255"/>
      <c r="C33" s="255"/>
      <c r="D33" s="255"/>
      <c r="E33" s="255"/>
      <c r="F33" s="255"/>
      <c r="G33" s="16">
        <v>151</v>
      </c>
      <c r="H33" s="43">
        <f>+VLOOKUP($G33,'[1]GFI za Institut IGH - FINAL'!$G:$N,7,0)</f>
        <v>0</v>
      </c>
      <c r="I33" s="43">
        <f>+VLOOKUP($G33,'[1]GFI za Institut IGH - FINAL'!$G:$N,8,0)</f>
        <v>0</v>
      </c>
    </row>
    <row r="34" spans="1:9" x14ac:dyDescent="0.2">
      <c r="A34" s="255" t="s">
        <v>149</v>
      </c>
      <c r="B34" s="255"/>
      <c r="C34" s="255"/>
      <c r="D34" s="255"/>
      <c r="E34" s="255"/>
      <c r="F34" s="255"/>
      <c r="G34" s="16">
        <v>152</v>
      </c>
      <c r="H34" s="43">
        <f>+VLOOKUP($G34,'[1]GFI za Institut IGH - FINAL'!$G:$N,7,0)</f>
        <v>0</v>
      </c>
      <c r="I34" s="43">
        <f>+VLOOKUP($G34,'[1]GFI za Institut IGH - FINAL'!$G:$N,8,0)</f>
        <v>0</v>
      </c>
    </row>
    <row r="35" spans="1:9" x14ac:dyDescent="0.2">
      <c r="A35" s="196" t="s">
        <v>122</v>
      </c>
      <c r="B35" s="196"/>
      <c r="C35" s="196"/>
      <c r="D35" s="196"/>
      <c r="E35" s="196"/>
      <c r="F35" s="196"/>
      <c r="G35" s="16">
        <v>153</v>
      </c>
      <c r="H35" s="43">
        <f>+VLOOKUP($G35,'[1]GFI za Institut IGH - FINAL'!$G:$N,7,0)</f>
        <v>8808844</v>
      </c>
      <c r="I35" s="43">
        <f>+VLOOKUP($G35,'[1]GFI za Institut IGH - FINAL'!$G:$N,8,0)</f>
        <v>332322</v>
      </c>
    </row>
    <row r="36" spans="1:9" x14ac:dyDescent="0.2">
      <c r="A36" s="200" t="s">
        <v>150</v>
      </c>
      <c r="B36" s="200"/>
      <c r="C36" s="200"/>
      <c r="D36" s="200"/>
      <c r="E36" s="200"/>
      <c r="F36" s="200"/>
      <c r="G36" s="17">
        <v>154</v>
      </c>
      <c r="H36" s="44">
        <f>SUM(H37:H46)</f>
        <v>5725095</v>
      </c>
      <c r="I36" s="44">
        <f>SUM(I37:I46)</f>
        <v>10812452</v>
      </c>
    </row>
    <row r="37" spans="1:9" x14ac:dyDescent="0.2">
      <c r="A37" s="196" t="s">
        <v>151</v>
      </c>
      <c r="B37" s="196"/>
      <c r="C37" s="196"/>
      <c r="D37" s="196"/>
      <c r="E37" s="196"/>
      <c r="F37" s="196"/>
      <c r="G37" s="16">
        <v>155</v>
      </c>
      <c r="H37" s="43">
        <f>+VLOOKUP($G37,'[1]GFI za Institut IGH - FINAL'!$G:$N,7,0)</f>
        <v>0</v>
      </c>
      <c r="I37" s="43">
        <f>+VLOOKUP($G37,'[1]GFI za Institut IGH - FINAL'!$G:$N,8,0)</f>
        <v>0</v>
      </c>
    </row>
    <row r="38" spans="1:9" ht="25.15" customHeight="1" x14ac:dyDescent="0.2">
      <c r="A38" s="196" t="s">
        <v>152</v>
      </c>
      <c r="B38" s="196"/>
      <c r="C38" s="196"/>
      <c r="D38" s="196"/>
      <c r="E38" s="196"/>
      <c r="F38" s="196"/>
      <c r="G38" s="16">
        <v>156</v>
      </c>
      <c r="H38" s="43">
        <f>+VLOOKUP($G38,'[1]GFI za Institut IGH - FINAL'!$G:$N,7,0)</f>
        <v>0</v>
      </c>
      <c r="I38" s="43">
        <f>+VLOOKUP($G38,'[1]GFI za Institut IGH - FINAL'!$G:$N,8,0)</f>
        <v>0</v>
      </c>
    </row>
    <row r="39" spans="1:9" ht="28.15" customHeight="1" x14ac:dyDescent="0.2">
      <c r="A39" s="196" t="s">
        <v>153</v>
      </c>
      <c r="B39" s="196"/>
      <c r="C39" s="196"/>
      <c r="D39" s="196"/>
      <c r="E39" s="196"/>
      <c r="F39" s="196"/>
      <c r="G39" s="16">
        <v>157</v>
      </c>
      <c r="H39" s="43">
        <f>+VLOOKUP($G39,'[1]GFI za Institut IGH - FINAL'!$G:$N,7,0)</f>
        <v>0</v>
      </c>
      <c r="I39" s="43">
        <f>+VLOOKUP($G39,'[1]GFI za Institut IGH - FINAL'!$G:$N,8,0)</f>
        <v>0</v>
      </c>
    </row>
    <row r="40" spans="1:9" ht="28.15" customHeight="1" x14ac:dyDescent="0.2">
      <c r="A40" s="196" t="s">
        <v>154</v>
      </c>
      <c r="B40" s="196"/>
      <c r="C40" s="196"/>
      <c r="D40" s="196"/>
      <c r="E40" s="196"/>
      <c r="F40" s="196"/>
      <c r="G40" s="16">
        <v>158</v>
      </c>
      <c r="H40" s="43">
        <f>+VLOOKUP($G40,'[1]GFI za Institut IGH - FINAL'!$G:$N,7,0)</f>
        <v>0</v>
      </c>
      <c r="I40" s="43">
        <f>+VLOOKUP($G40,'[1]GFI za Institut IGH - FINAL'!$G:$N,8,0)</f>
        <v>0</v>
      </c>
    </row>
    <row r="41" spans="1:9" ht="22.9" customHeight="1" x14ac:dyDescent="0.2">
      <c r="A41" s="196" t="s">
        <v>155</v>
      </c>
      <c r="B41" s="196"/>
      <c r="C41" s="196"/>
      <c r="D41" s="196"/>
      <c r="E41" s="196"/>
      <c r="F41" s="196"/>
      <c r="G41" s="16">
        <v>159</v>
      </c>
      <c r="H41" s="43">
        <f>+VLOOKUP($G41,'[1]GFI za Institut IGH - FINAL'!$G:$N,7,0)</f>
        <v>1536708</v>
      </c>
      <c r="I41" s="43">
        <f>+VLOOKUP($G41,'[1]GFI za Institut IGH - FINAL'!$G:$N,8,0)</f>
        <v>2365348</v>
      </c>
    </row>
    <row r="42" spans="1:9" x14ac:dyDescent="0.2">
      <c r="A42" s="196" t="s">
        <v>156</v>
      </c>
      <c r="B42" s="196"/>
      <c r="C42" s="196"/>
      <c r="D42" s="196"/>
      <c r="E42" s="196"/>
      <c r="F42" s="196"/>
      <c r="G42" s="16">
        <v>160</v>
      </c>
      <c r="H42" s="43">
        <f>+VLOOKUP($G42,'[1]GFI za Institut IGH - FINAL'!$G:$N,7,0)</f>
        <v>0</v>
      </c>
      <c r="I42" s="43">
        <f>+VLOOKUP($G42,'[1]GFI za Institut IGH - FINAL'!$G:$N,8,0)</f>
        <v>0</v>
      </c>
    </row>
    <row r="43" spans="1:9" x14ac:dyDescent="0.2">
      <c r="A43" s="196" t="s">
        <v>157</v>
      </c>
      <c r="B43" s="196"/>
      <c r="C43" s="196"/>
      <c r="D43" s="196"/>
      <c r="E43" s="196"/>
      <c r="F43" s="196"/>
      <c r="G43" s="16">
        <v>161</v>
      </c>
      <c r="H43" s="43">
        <f>+VLOOKUP($G43,'[1]GFI za Institut IGH - FINAL'!$G:$N,7,0)</f>
        <v>0</v>
      </c>
      <c r="I43" s="43">
        <f>+VLOOKUP($G43,'[1]GFI za Institut IGH - FINAL'!$G:$N,8,0)</f>
        <v>0</v>
      </c>
    </row>
    <row r="44" spans="1:9" x14ac:dyDescent="0.2">
      <c r="A44" s="196" t="s">
        <v>158</v>
      </c>
      <c r="B44" s="196"/>
      <c r="C44" s="196"/>
      <c r="D44" s="196"/>
      <c r="E44" s="196"/>
      <c r="F44" s="196"/>
      <c r="G44" s="16">
        <v>162</v>
      </c>
      <c r="H44" s="43">
        <f>+VLOOKUP($G44,'[1]GFI za Institut IGH - FINAL'!$G:$N,7,0)</f>
        <v>4153414</v>
      </c>
      <c r="I44" s="43">
        <f>+VLOOKUP($G44,'[1]GFI za Institut IGH - FINAL'!$G:$N,8,0)</f>
        <v>5788783</v>
      </c>
    </row>
    <row r="45" spans="1:9" x14ac:dyDescent="0.2">
      <c r="A45" s="196" t="s">
        <v>159</v>
      </c>
      <c r="B45" s="196"/>
      <c r="C45" s="196"/>
      <c r="D45" s="196"/>
      <c r="E45" s="196"/>
      <c r="F45" s="196"/>
      <c r="G45" s="16">
        <v>163</v>
      </c>
      <c r="H45" s="43">
        <f>+VLOOKUP($G45,'[1]GFI za Institut IGH - FINAL'!$G:$N,7,0)</f>
        <v>2</v>
      </c>
      <c r="I45" s="43">
        <f>+VLOOKUP($G45,'[1]GFI za Institut IGH - FINAL'!$G:$N,8,0)</f>
        <v>0</v>
      </c>
    </row>
    <row r="46" spans="1:9" x14ac:dyDescent="0.2">
      <c r="A46" s="196" t="s">
        <v>160</v>
      </c>
      <c r="B46" s="196"/>
      <c r="C46" s="196"/>
      <c r="D46" s="196"/>
      <c r="E46" s="196"/>
      <c r="F46" s="196"/>
      <c r="G46" s="16">
        <v>164</v>
      </c>
      <c r="H46" s="43">
        <f>+VLOOKUP($G46,'[1]GFI za Institut IGH - FINAL'!$G:$N,7,0)</f>
        <v>34971</v>
      </c>
      <c r="I46" s="43">
        <f>+VLOOKUP($G46,'[1]GFI za Institut IGH - FINAL'!$G:$N,8,0)</f>
        <v>2658321</v>
      </c>
    </row>
    <row r="47" spans="1:9" x14ac:dyDescent="0.2">
      <c r="A47" s="200" t="s">
        <v>161</v>
      </c>
      <c r="B47" s="200"/>
      <c r="C47" s="200"/>
      <c r="D47" s="200"/>
      <c r="E47" s="200"/>
      <c r="F47" s="200"/>
      <c r="G47" s="17">
        <v>165</v>
      </c>
      <c r="H47" s="44">
        <f>SUM(H48:H54)</f>
        <v>21084671</v>
      </c>
      <c r="I47" s="44">
        <f>SUM(I48:I54)</f>
        <v>19351056</v>
      </c>
    </row>
    <row r="48" spans="1:9" ht="23.45" customHeight="1" x14ac:dyDescent="0.2">
      <c r="A48" s="196" t="s">
        <v>162</v>
      </c>
      <c r="B48" s="196"/>
      <c r="C48" s="196"/>
      <c r="D48" s="196"/>
      <c r="E48" s="196"/>
      <c r="F48" s="196"/>
      <c r="G48" s="16">
        <v>166</v>
      </c>
      <c r="H48" s="43">
        <f>+VLOOKUP($G48,'[1]GFI za Institut IGH - FINAL'!$G:$N,7,0)</f>
        <v>50253</v>
      </c>
      <c r="I48" s="43">
        <f>+VLOOKUP($G48,'[1]GFI za Institut IGH - FINAL'!$G:$N,8,0)</f>
        <v>229923</v>
      </c>
    </row>
    <row r="49" spans="1:9" x14ac:dyDescent="0.2">
      <c r="A49" s="244" t="s">
        <v>163</v>
      </c>
      <c r="B49" s="244"/>
      <c r="C49" s="244"/>
      <c r="D49" s="244"/>
      <c r="E49" s="244"/>
      <c r="F49" s="244"/>
      <c r="G49" s="16">
        <v>167</v>
      </c>
      <c r="H49" s="43">
        <f>+VLOOKUP($G49,'[1]GFI za Institut IGH - FINAL'!$G:$N,7,0)</f>
        <v>0</v>
      </c>
      <c r="I49" s="43">
        <f>+VLOOKUP($G49,'[1]GFI za Institut IGH - FINAL'!$G:$N,8,0)</f>
        <v>0</v>
      </c>
    </row>
    <row r="50" spans="1:9" x14ac:dyDescent="0.2">
      <c r="A50" s="244" t="s">
        <v>164</v>
      </c>
      <c r="B50" s="244"/>
      <c r="C50" s="244"/>
      <c r="D50" s="244"/>
      <c r="E50" s="244"/>
      <c r="F50" s="244"/>
      <c r="G50" s="16">
        <v>168</v>
      </c>
      <c r="H50" s="43">
        <f>+VLOOKUP($G50,'[1]GFI za Institut IGH - FINAL'!$G:$N,7,0)</f>
        <v>17074680</v>
      </c>
      <c r="I50" s="43">
        <f>+VLOOKUP($G50,'[1]GFI za Institut IGH - FINAL'!$G:$N,8,0)</f>
        <v>17396928</v>
      </c>
    </row>
    <row r="51" spans="1:9" x14ac:dyDescent="0.2">
      <c r="A51" s="244" t="s">
        <v>165</v>
      </c>
      <c r="B51" s="244"/>
      <c r="C51" s="244"/>
      <c r="D51" s="244"/>
      <c r="E51" s="244"/>
      <c r="F51" s="244"/>
      <c r="G51" s="16">
        <v>169</v>
      </c>
      <c r="H51" s="43">
        <f>+VLOOKUP($G51,'[1]GFI za Institut IGH - FINAL'!$G:$N,7,0)</f>
        <v>0</v>
      </c>
      <c r="I51" s="43">
        <f>+VLOOKUP($G51,'[1]GFI za Institut IGH - FINAL'!$G:$N,8,0)</f>
        <v>0</v>
      </c>
    </row>
    <row r="52" spans="1:9" x14ac:dyDescent="0.2">
      <c r="A52" s="244" t="s">
        <v>166</v>
      </c>
      <c r="B52" s="244"/>
      <c r="C52" s="244"/>
      <c r="D52" s="244"/>
      <c r="E52" s="244"/>
      <c r="F52" s="244"/>
      <c r="G52" s="16">
        <v>170</v>
      </c>
      <c r="H52" s="43">
        <f>+VLOOKUP($G52,'[1]GFI za Institut IGH - FINAL'!$G:$N,7,0)</f>
        <v>367815</v>
      </c>
      <c r="I52" s="43">
        <f>+VLOOKUP($G52,'[1]GFI za Institut IGH - FINAL'!$G:$N,8,0)</f>
        <v>8519</v>
      </c>
    </row>
    <row r="53" spans="1:9" x14ac:dyDescent="0.2">
      <c r="A53" s="244" t="s">
        <v>167</v>
      </c>
      <c r="B53" s="244"/>
      <c r="C53" s="244"/>
      <c r="D53" s="244"/>
      <c r="E53" s="244"/>
      <c r="F53" s="244"/>
      <c r="G53" s="16">
        <v>171</v>
      </c>
      <c r="H53" s="43">
        <f>+VLOOKUP($G53,'[1]GFI za Institut IGH - FINAL'!$G:$N,7,0)</f>
        <v>0</v>
      </c>
      <c r="I53" s="43">
        <f>+VLOOKUP($G53,'[1]GFI za Institut IGH - FINAL'!$G:$N,8,0)</f>
        <v>0</v>
      </c>
    </row>
    <row r="54" spans="1:9" x14ac:dyDescent="0.2">
      <c r="A54" s="244" t="s">
        <v>168</v>
      </c>
      <c r="B54" s="244"/>
      <c r="C54" s="244"/>
      <c r="D54" s="244"/>
      <c r="E54" s="244"/>
      <c r="F54" s="244"/>
      <c r="G54" s="16">
        <v>172</v>
      </c>
      <c r="H54" s="43">
        <f>+VLOOKUP($G54,'[1]GFI za Institut IGH - FINAL'!$G:$N,7,0)</f>
        <v>3591923</v>
      </c>
      <c r="I54" s="43">
        <f>+VLOOKUP($G54,'[1]GFI za Institut IGH - FINAL'!$G:$N,8,0)</f>
        <v>1715686</v>
      </c>
    </row>
    <row r="55" spans="1:9" ht="30.6" customHeight="1" x14ac:dyDescent="0.2">
      <c r="A55" s="232" t="s">
        <v>169</v>
      </c>
      <c r="B55" s="232"/>
      <c r="C55" s="232"/>
      <c r="D55" s="232"/>
      <c r="E55" s="232"/>
      <c r="F55" s="232"/>
      <c r="G55" s="16">
        <v>173</v>
      </c>
      <c r="H55" s="43">
        <f>+VLOOKUP($G55,'[1]GFI za Institut IGH - FINAL'!$G:$N,7,0)</f>
        <v>0</v>
      </c>
      <c r="I55" s="43">
        <f>+VLOOKUP($G55,'[1]GFI za Institut IGH - FINAL'!$G:$N,8,0)</f>
        <v>0</v>
      </c>
    </row>
    <row r="56" spans="1:9" x14ac:dyDescent="0.2">
      <c r="A56" s="232" t="s">
        <v>170</v>
      </c>
      <c r="B56" s="232"/>
      <c r="C56" s="232"/>
      <c r="D56" s="232"/>
      <c r="E56" s="232"/>
      <c r="F56" s="232"/>
      <c r="G56" s="16">
        <v>174</v>
      </c>
      <c r="H56" s="43">
        <f>+VLOOKUP($G56,'[1]GFI za Institut IGH - FINAL'!$G:$N,7,0)</f>
        <v>0</v>
      </c>
      <c r="I56" s="43">
        <f>+VLOOKUP($G56,'[1]GFI za Institut IGH - FINAL'!$G:$N,8,0)</f>
        <v>0</v>
      </c>
    </row>
    <row r="57" spans="1:9" ht="28.9" customHeight="1" x14ac:dyDescent="0.2">
      <c r="A57" s="232" t="s">
        <v>171</v>
      </c>
      <c r="B57" s="232"/>
      <c r="C57" s="232"/>
      <c r="D57" s="232"/>
      <c r="E57" s="232"/>
      <c r="F57" s="232"/>
      <c r="G57" s="16">
        <v>175</v>
      </c>
      <c r="H57" s="43">
        <v>276877</v>
      </c>
      <c r="I57" s="43">
        <f>+VLOOKUP($G57,'[1]GFI za Institut IGH - FINAL'!$G:$N,8,0)</f>
        <v>20361</v>
      </c>
    </row>
    <row r="58" spans="1:9" x14ac:dyDescent="0.2">
      <c r="A58" s="232" t="s">
        <v>172</v>
      </c>
      <c r="B58" s="232"/>
      <c r="C58" s="232"/>
      <c r="D58" s="232"/>
      <c r="E58" s="232"/>
      <c r="F58" s="232"/>
      <c r="G58" s="16">
        <v>176</v>
      </c>
      <c r="H58" s="43">
        <f>+VLOOKUP($G58,'[1]GFI za Institut IGH - FINAL'!$G:$N,7,0)</f>
        <v>0</v>
      </c>
      <c r="I58" s="43">
        <f>+VLOOKUP($G58,'[1]GFI za Institut IGH - FINAL'!$G:$N,8,0)</f>
        <v>0</v>
      </c>
    </row>
    <row r="59" spans="1:9" x14ac:dyDescent="0.2">
      <c r="A59" s="200" t="s">
        <v>173</v>
      </c>
      <c r="B59" s="200"/>
      <c r="C59" s="200"/>
      <c r="D59" s="200"/>
      <c r="E59" s="200"/>
      <c r="F59" s="200"/>
      <c r="G59" s="17">
        <v>177</v>
      </c>
      <c r="H59" s="44">
        <f>H7+H36+H55+H56</f>
        <v>246087671</v>
      </c>
      <c r="I59" s="44">
        <f>I7+I36+I55+I56</f>
        <v>207773132</v>
      </c>
    </row>
    <row r="60" spans="1:9" x14ac:dyDescent="0.2">
      <c r="A60" s="200" t="s">
        <v>174</v>
      </c>
      <c r="B60" s="200"/>
      <c r="C60" s="200"/>
      <c r="D60" s="200"/>
      <c r="E60" s="200"/>
      <c r="F60" s="200"/>
      <c r="G60" s="17">
        <v>178</v>
      </c>
      <c r="H60" s="44">
        <f>H13+H47+H57+H58</f>
        <v>258889358</v>
      </c>
      <c r="I60" s="44">
        <f>I13+I47+I57+I58</f>
        <v>212429164</v>
      </c>
    </row>
    <row r="61" spans="1:9" x14ac:dyDescent="0.2">
      <c r="A61" s="200" t="s">
        <v>175</v>
      </c>
      <c r="B61" s="200"/>
      <c r="C61" s="200"/>
      <c r="D61" s="200"/>
      <c r="E61" s="200"/>
      <c r="F61" s="200"/>
      <c r="G61" s="17">
        <v>179</v>
      </c>
      <c r="H61" s="44">
        <f>H59-H60</f>
        <v>-12801687</v>
      </c>
      <c r="I61" s="44">
        <f>I59-I60</f>
        <v>-4656032</v>
      </c>
    </row>
    <row r="62" spans="1:9" x14ac:dyDescent="0.2">
      <c r="A62" s="252" t="s">
        <v>176</v>
      </c>
      <c r="B62" s="252"/>
      <c r="C62" s="252"/>
      <c r="D62" s="252"/>
      <c r="E62" s="252"/>
      <c r="F62" s="252"/>
      <c r="G62" s="17">
        <v>180</v>
      </c>
      <c r="H62" s="44">
        <f>+IF((H59-H60)&gt;0,(H59-H60),0)</f>
        <v>0</v>
      </c>
      <c r="I62" s="44">
        <f>+IF((I59-I60)&gt;0,(I59-I60),0)</f>
        <v>0</v>
      </c>
    </row>
    <row r="63" spans="1:9" x14ac:dyDescent="0.2">
      <c r="A63" s="252" t="s">
        <v>177</v>
      </c>
      <c r="B63" s="252"/>
      <c r="C63" s="252"/>
      <c r="D63" s="252"/>
      <c r="E63" s="252"/>
      <c r="F63" s="252"/>
      <c r="G63" s="17">
        <v>181</v>
      </c>
      <c r="H63" s="44">
        <f>+IF((H59-H60)&lt;0,(H59-H60),0)</f>
        <v>-12801687</v>
      </c>
      <c r="I63" s="44">
        <f>+IF((I59-I60)&lt;0,(I59-I60),0)</f>
        <v>-4656032</v>
      </c>
    </row>
    <row r="64" spans="1:9" x14ac:dyDescent="0.2">
      <c r="A64" s="232" t="s">
        <v>123</v>
      </c>
      <c r="B64" s="232"/>
      <c r="C64" s="232"/>
      <c r="D64" s="232"/>
      <c r="E64" s="232"/>
      <c r="F64" s="232"/>
      <c r="G64" s="16">
        <v>182</v>
      </c>
      <c r="H64" s="43">
        <f>+VLOOKUP($G64,'[1]GFI za Institut IGH - FINAL'!$G:$N,7,0)</f>
        <v>-515641</v>
      </c>
      <c r="I64" s="43">
        <f>+VLOOKUP($G64,'[1]GFI za Institut IGH - FINAL'!$G:$N,8,0)</f>
        <v>-504918</v>
      </c>
    </row>
    <row r="65" spans="1:9" x14ac:dyDescent="0.2">
      <c r="A65" s="200" t="s">
        <v>178</v>
      </c>
      <c r="B65" s="200"/>
      <c r="C65" s="200"/>
      <c r="D65" s="200"/>
      <c r="E65" s="200"/>
      <c r="F65" s="200"/>
      <c r="G65" s="17">
        <v>183</v>
      </c>
      <c r="H65" s="44">
        <f>H61-H64</f>
        <v>-12286046</v>
      </c>
      <c r="I65" s="44">
        <f>I61-I64</f>
        <v>-4151114</v>
      </c>
    </row>
    <row r="66" spans="1:9" x14ac:dyDescent="0.2">
      <c r="A66" s="252" t="s">
        <v>179</v>
      </c>
      <c r="B66" s="252"/>
      <c r="C66" s="252"/>
      <c r="D66" s="252"/>
      <c r="E66" s="252"/>
      <c r="F66" s="252"/>
      <c r="G66" s="17">
        <v>184</v>
      </c>
      <c r="H66" s="44">
        <f>+IF((H61-H64)&gt;0,(H61-H64),0)</f>
        <v>0</v>
      </c>
      <c r="I66" s="44">
        <f>+IF((I61-I64)&gt;0,(I61-I64),0)</f>
        <v>0</v>
      </c>
    </row>
    <row r="67" spans="1:9" x14ac:dyDescent="0.2">
      <c r="A67" s="253" t="s">
        <v>180</v>
      </c>
      <c r="B67" s="253"/>
      <c r="C67" s="253"/>
      <c r="D67" s="253"/>
      <c r="E67" s="253"/>
      <c r="F67" s="253"/>
      <c r="G67" s="18">
        <v>185</v>
      </c>
      <c r="H67" s="48">
        <f>+IF((H61-H64)&lt;0,(H61-H64),0)</f>
        <v>-12286046</v>
      </c>
      <c r="I67" s="48">
        <f>+IF((I61-I64)&lt;0,(I61-I64),0)</f>
        <v>-4151114</v>
      </c>
    </row>
    <row r="68" spans="1:9" x14ac:dyDescent="0.2">
      <c r="A68" s="240" t="s">
        <v>181</v>
      </c>
      <c r="B68" s="240"/>
      <c r="C68" s="240"/>
      <c r="D68" s="240"/>
      <c r="E68" s="240"/>
      <c r="F68" s="240"/>
      <c r="G68" s="248"/>
      <c r="H68" s="248"/>
      <c r="I68" s="248"/>
    </row>
    <row r="69" spans="1:9" ht="25.9" customHeight="1" x14ac:dyDescent="0.2">
      <c r="A69" s="200" t="s">
        <v>182</v>
      </c>
      <c r="B69" s="200"/>
      <c r="C69" s="200"/>
      <c r="D69" s="200"/>
      <c r="E69" s="200"/>
      <c r="F69" s="200"/>
      <c r="G69" s="17">
        <v>186</v>
      </c>
      <c r="H69" s="44">
        <f>H70-H71</f>
        <v>0</v>
      </c>
      <c r="I69" s="44">
        <f>I70-I71</f>
        <v>0</v>
      </c>
    </row>
    <row r="70" spans="1:9" x14ac:dyDescent="0.2">
      <c r="A70" s="244" t="s">
        <v>183</v>
      </c>
      <c r="B70" s="244"/>
      <c r="C70" s="244"/>
      <c r="D70" s="244"/>
      <c r="E70" s="244"/>
      <c r="F70" s="244"/>
      <c r="G70" s="16">
        <v>187</v>
      </c>
      <c r="H70" s="43"/>
      <c r="I70" s="43"/>
    </row>
    <row r="71" spans="1:9" x14ac:dyDescent="0.2">
      <c r="A71" s="244" t="s">
        <v>184</v>
      </c>
      <c r="B71" s="244"/>
      <c r="C71" s="244"/>
      <c r="D71" s="244"/>
      <c r="E71" s="244"/>
      <c r="F71" s="244"/>
      <c r="G71" s="16">
        <v>188</v>
      </c>
      <c r="H71" s="43"/>
      <c r="I71" s="43"/>
    </row>
    <row r="72" spans="1:9" x14ac:dyDescent="0.2">
      <c r="A72" s="232" t="s">
        <v>185</v>
      </c>
      <c r="B72" s="232"/>
      <c r="C72" s="232"/>
      <c r="D72" s="232"/>
      <c r="E72" s="232"/>
      <c r="F72" s="232"/>
      <c r="G72" s="16">
        <v>189</v>
      </c>
      <c r="H72" s="43"/>
      <c r="I72" s="43"/>
    </row>
    <row r="73" spans="1:9" x14ac:dyDescent="0.2">
      <c r="A73" s="252" t="s">
        <v>186</v>
      </c>
      <c r="B73" s="252"/>
      <c r="C73" s="252"/>
      <c r="D73" s="252"/>
      <c r="E73" s="252"/>
      <c r="F73" s="252"/>
      <c r="G73" s="17">
        <v>190</v>
      </c>
      <c r="H73" s="43"/>
      <c r="I73" s="43"/>
    </row>
    <row r="74" spans="1:9" x14ac:dyDescent="0.2">
      <c r="A74" s="253" t="s">
        <v>187</v>
      </c>
      <c r="B74" s="253"/>
      <c r="C74" s="253"/>
      <c r="D74" s="253"/>
      <c r="E74" s="253"/>
      <c r="F74" s="253"/>
      <c r="G74" s="18">
        <v>191</v>
      </c>
      <c r="H74" s="43"/>
      <c r="I74" s="43"/>
    </row>
    <row r="75" spans="1:9" x14ac:dyDescent="0.2">
      <c r="A75" s="240" t="s">
        <v>188</v>
      </c>
      <c r="B75" s="240"/>
      <c r="C75" s="240"/>
      <c r="D75" s="240"/>
      <c r="E75" s="240"/>
      <c r="F75" s="240"/>
      <c r="G75" s="248"/>
      <c r="H75" s="248"/>
      <c r="I75" s="248"/>
    </row>
    <row r="76" spans="1:9" x14ac:dyDescent="0.2">
      <c r="A76" s="200" t="s">
        <v>189</v>
      </c>
      <c r="B76" s="200"/>
      <c r="C76" s="200"/>
      <c r="D76" s="200"/>
      <c r="E76" s="200"/>
      <c r="F76" s="200"/>
      <c r="G76" s="17">
        <v>192</v>
      </c>
      <c r="H76" s="43"/>
      <c r="I76" s="43"/>
    </row>
    <row r="77" spans="1:9" x14ac:dyDescent="0.2">
      <c r="A77" s="254" t="s">
        <v>190</v>
      </c>
      <c r="B77" s="254"/>
      <c r="C77" s="254"/>
      <c r="D77" s="254"/>
      <c r="E77" s="254"/>
      <c r="F77" s="254"/>
      <c r="G77" s="22">
        <v>193</v>
      </c>
      <c r="H77" s="43"/>
      <c r="I77" s="43"/>
    </row>
    <row r="78" spans="1:9" x14ac:dyDescent="0.2">
      <c r="A78" s="254" t="s">
        <v>191</v>
      </c>
      <c r="B78" s="254"/>
      <c r="C78" s="254"/>
      <c r="D78" s="254"/>
      <c r="E78" s="254"/>
      <c r="F78" s="254"/>
      <c r="G78" s="22">
        <v>194</v>
      </c>
      <c r="H78" s="43"/>
      <c r="I78" s="43"/>
    </row>
    <row r="79" spans="1:9" x14ac:dyDescent="0.2">
      <c r="A79" s="200" t="s">
        <v>192</v>
      </c>
      <c r="B79" s="200"/>
      <c r="C79" s="200"/>
      <c r="D79" s="200"/>
      <c r="E79" s="200"/>
      <c r="F79" s="200"/>
      <c r="G79" s="17">
        <v>195</v>
      </c>
      <c r="H79" s="43"/>
      <c r="I79" s="43"/>
    </row>
    <row r="80" spans="1:9" x14ac:dyDescent="0.2">
      <c r="A80" s="200" t="s">
        <v>193</v>
      </c>
      <c r="B80" s="200"/>
      <c r="C80" s="200"/>
      <c r="D80" s="200"/>
      <c r="E80" s="200"/>
      <c r="F80" s="200"/>
      <c r="G80" s="17">
        <v>196</v>
      </c>
      <c r="H80" s="43"/>
      <c r="I80" s="43"/>
    </row>
    <row r="81" spans="1:9" x14ac:dyDescent="0.2">
      <c r="A81" s="252" t="s">
        <v>194</v>
      </c>
      <c r="B81" s="252"/>
      <c r="C81" s="252"/>
      <c r="D81" s="252"/>
      <c r="E81" s="252"/>
      <c r="F81" s="252"/>
      <c r="G81" s="17">
        <v>197</v>
      </c>
      <c r="H81" s="43"/>
      <c r="I81" s="43"/>
    </row>
    <row r="82" spans="1:9" x14ac:dyDescent="0.2">
      <c r="A82" s="253" t="s">
        <v>195</v>
      </c>
      <c r="B82" s="253"/>
      <c r="C82" s="253"/>
      <c r="D82" s="253"/>
      <c r="E82" s="253"/>
      <c r="F82" s="253"/>
      <c r="G82" s="18">
        <v>198</v>
      </c>
      <c r="H82" s="43"/>
      <c r="I82" s="43"/>
    </row>
    <row r="83" spans="1:9" x14ac:dyDescent="0.2">
      <c r="A83" s="240" t="s">
        <v>124</v>
      </c>
      <c r="B83" s="240"/>
      <c r="C83" s="240"/>
      <c r="D83" s="240"/>
      <c r="E83" s="240"/>
      <c r="F83" s="240"/>
      <c r="G83" s="248"/>
      <c r="H83" s="248"/>
      <c r="I83" s="248"/>
    </row>
    <row r="84" spans="1:9" x14ac:dyDescent="0.2">
      <c r="A84" s="249" t="s">
        <v>196</v>
      </c>
      <c r="B84" s="249"/>
      <c r="C84" s="249"/>
      <c r="D84" s="249"/>
      <c r="E84" s="249"/>
      <c r="F84" s="249"/>
      <c r="G84" s="17">
        <v>199</v>
      </c>
      <c r="H84" s="38">
        <f>H85+H86</f>
        <v>-12286046</v>
      </c>
      <c r="I84" s="38">
        <f>I85+I86</f>
        <v>-4151178</v>
      </c>
    </row>
    <row r="85" spans="1:9" x14ac:dyDescent="0.2">
      <c r="A85" s="242" t="s">
        <v>197</v>
      </c>
      <c r="B85" s="242"/>
      <c r="C85" s="242"/>
      <c r="D85" s="242"/>
      <c r="E85" s="242"/>
      <c r="F85" s="242"/>
      <c r="G85" s="16">
        <v>200</v>
      </c>
      <c r="H85" s="37">
        <f>+VLOOKUP($G85,'[1]GFI za Institut IGH - FINAL'!$G:$N,7,0)</f>
        <v>-12594088</v>
      </c>
      <c r="I85" s="37">
        <f>+VLOOKUP($G85,'[1]GFI za Institut IGH - FINAL'!$G:$N,8,0)</f>
        <v>-4160607</v>
      </c>
    </row>
    <row r="86" spans="1:9" x14ac:dyDescent="0.2">
      <c r="A86" s="243" t="s">
        <v>198</v>
      </c>
      <c r="B86" s="243"/>
      <c r="C86" s="243"/>
      <c r="D86" s="243"/>
      <c r="E86" s="243"/>
      <c r="F86" s="243"/>
      <c r="G86" s="19">
        <v>201</v>
      </c>
      <c r="H86" s="43">
        <f>+VLOOKUP($G86,'[1]GFI za Institut IGH - FINAL'!$G:$N,7,0)</f>
        <v>308042</v>
      </c>
      <c r="I86" s="43">
        <f>+VLOOKUP($G86,'[1]GFI za Institut IGH - FINAL'!$G:$N,8,0)</f>
        <v>9429</v>
      </c>
    </row>
    <row r="87" spans="1:9" x14ac:dyDescent="0.2">
      <c r="A87" s="250" t="s">
        <v>126</v>
      </c>
      <c r="B87" s="250"/>
      <c r="C87" s="250"/>
      <c r="D87" s="250"/>
      <c r="E87" s="250"/>
      <c r="F87" s="250"/>
      <c r="G87" s="251"/>
      <c r="H87" s="251"/>
      <c r="I87" s="251"/>
    </row>
    <row r="88" spans="1:9" x14ac:dyDescent="0.2">
      <c r="A88" s="245" t="s">
        <v>199</v>
      </c>
      <c r="B88" s="245"/>
      <c r="C88" s="245"/>
      <c r="D88" s="245"/>
      <c r="E88" s="245"/>
      <c r="F88" s="245"/>
      <c r="G88" s="16">
        <v>202</v>
      </c>
      <c r="H88" s="37">
        <f>+VLOOKUP($G88,'[1]GFI za Institut IGH - FINAL'!$G:$N,7,0)</f>
        <v>-12286046</v>
      </c>
      <c r="I88" s="37">
        <f>+VLOOKUP($G88,'[1]GFI za Institut IGH - FINAL'!$G:$N,8,0)</f>
        <v>-4151178</v>
      </c>
    </row>
    <row r="89" spans="1:9" ht="24.6" customHeight="1" x14ac:dyDescent="0.2">
      <c r="A89" s="246" t="s">
        <v>200</v>
      </c>
      <c r="B89" s="246"/>
      <c r="C89" s="246"/>
      <c r="D89" s="246"/>
      <c r="E89" s="246"/>
      <c r="F89" s="246"/>
      <c r="G89" s="17">
        <v>203</v>
      </c>
      <c r="H89" s="38">
        <f>SUM(H90:H97)</f>
        <v>-15780193</v>
      </c>
      <c r="I89" s="38">
        <f>SUM(I90:I97)</f>
        <v>631762</v>
      </c>
    </row>
    <row r="90" spans="1:9" x14ac:dyDescent="0.2">
      <c r="A90" s="244" t="s">
        <v>201</v>
      </c>
      <c r="B90" s="244"/>
      <c r="C90" s="244"/>
      <c r="D90" s="244"/>
      <c r="E90" s="244"/>
      <c r="F90" s="244"/>
      <c r="G90" s="16">
        <v>204</v>
      </c>
      <c r="H90" s="37">
        <f>+VLOOKUP($G90,'[1]GFI za Institut IGH - FINAL'!$G:$N,7,0)</f>
        <v>-344526</v>
      </c>
      <c r="I90" s="124">
        <f>+VLOOKUP($G90,'[1]GFI za Institut IGH - FINAL'!$G:$N,8,0)</f>
        <v>-54000</v>
      </c>
    </row>
    <row r="91" spans="1:9" ht="21.6" customHeight="1" x14ac:dyDescent="0.2">
      <c r="A91" s="244" t="s">
        <v>202</v>
      </c>
      <c r="B91" s="244"/>
      <c r="C91" s="244"/>
      <c r="D91" s="244"/>
      <c r="E91" s="244"/>
      <c r="F91" s="244"/>
      <c r="G91" s="16">
        <v>205</v>
      </c>
      <c r="H91" s="37">
        <f>+VLOOKUP($G91,'[1]GFI za Institut IGH - FINAL'!$G:$N,7,0)</f>
        <v>-15435667</v>
      </c>
      <c r="I91" s="37">
        <f>+VLOOKUP($G91,'[1]GFI za Institut IGH - FINAL'!$G:$N,8,0)</f>
        <v>685762</v>
      </c>
    </row>
    <row r="92" spans="1:9" ht="21.6" customHeight="1" x14ac:dyDescent="0.2">
      <c r="A92" s="244" t="s">
        <v>203</v>
      </c>
      <c r="B92" s="244"/>
      <c r="C92" s="244"/>
      <c r="D92" s="244"/>
      <c r="E92" s="244"/>
      <c r="F92" s="244"/>
      <c r="G92" s="16">
        <v>206</v>
      </c>
      <c r="H92" s="43">
        <f>+VLOOKUP($G92,'[1]GFI za Institut IGH - FINAL'!$G:$N,7,0)</f>
        <v>0</v>
      </c>
      <c r="I92" s="43">
        <f>+VLOOKUP($G92,'[1]GFI za Institut IGH - FINAL'!$G:$N,8,0)</f>
        <v>0</v>
      </c>
    </row>
    <row r="93" spans="1:9" x14ac:dyDescent="0.2">
      <c r="A93" s="244" t="s">
        <v>204</v>
      </c>
      <c r="B93" s="244"/>
      <c r="C93" s="244"/>
      <c r="D93" s="244"/>
      <c r="E93" s="244"/>
      <c r="F93" s="244"/>
      <c r="G93" s="16">
        <v>207</v>
      </c>
      <c r="H93" s="43">
        <f>+VLOOKUP($G93,'[1]GFI za Institut IGH - FINAL'!$G:$N,7,0)</f>
        <v>0</v>
      </c>
      <c r="I93" s="43">
        <f>+VLOOKUP($G93,'[1]GFI za Institut IGH - FINAL'!$G:$N,8,0)</f>
        <v>0</v>
      </c>
    </row>
    <row r="94" spans="1:9" x14ac:dyDescent="0.2">
      <c r="A94" s="244" t="s">
        <v>205</v>
      </c>
      <c r="B94" s="244"/>
      <c r="C94" s="244"/>
      <c r="D94" s="244"/>
      <c r="E94" s="244"/>
      <c r="F94" s="244"/>
      <c r="G94" s="16">
        <v>208</v>
      </c>
      <c r="H94" s="43">
        <f>+VLOOKUP($G94,'[1]GFI za Institut IGH - FINAL'!$G:$N,7,0)</f>
        <v>0</v>
      </c>
      <c r="I94" s="43">
        <f>+VLOOKUP($G94,'[1]GFI za Institut IGH - FINAL'!$G:$N,8,0)</f>
        <v>0</v>
      </c>
    </row>
    <row r="95" spans="1:9" ht="20.45" customHeight="1" x14ac:dyDescent="0.2">
      <c r="A95" s="244" t="s">
        <v>206</v>
      </c>
      <c r="B95" s="244"/>
      <c r="C95" s="244"/>
      <c r="D95" s="244"/>
      <c r="E95" s="244"/>
      <c r="F95" s="244"/>
      <c r="G95" s="16">
        <v>209</v>
      </c>
      <c r="H95" s="43">
        <f>+VLOOKUP($G95,'[1]GFI za Institut IGH - FINAL'!$G:$N,7,0)</f>
        <v>0</v>
      </c>
      <c r="I95" s="43">
        <f>+VLOOKUP($G95,'[1]GFI za Institut IGH - FINAL'!$G:$N,8,0)</f>
        <v>0</v>
      </c>
    </row>
    <row r="96" spans="1:9" x14ac:dyDescent="0.2">
      <c r="A96" s="244" t="s">
        <v>207</v>
      </c>
      <c r="B96" s="244"/>
      <c r="C96" s="244"/>
      <c r="D96" s="244"/>
      <c r="E96" s="244"/>
      <c r="F96" s="244"/>
      <c r="G96" s="16">
        <v>210</v>
      </c>
      <c r="H96" s="43">
        <f>+VLOOKUP($G96,'[1]GFI za Institut IGH - FINAL'!$G:$N,7,0)</f>
        <v>0</v>
      </c>
      <c r="I96" s="43">
        <f>+VLOOKUP($G96,'[1]GFI za Institut IGH - FINAL'!$G:$N,8,0)</f>
        <v>0</v>
      </c>
    </row>
    <row r="97" spans="1:9" x14ac:dyDescent="0.2">
      <c r="A97" s="244" t="s">
        <v>208</v>
      </c>
      <c r="B97" s="244"/>
      <c r="C97" s="244"/>
      <c r="D97" s="244"/>
      <c r="E97" s="244"/>
      <c r="F97" s="244"/>
      <c r="G97" s="16">
        <v>211</v>
      </c>
      <c r="H97" s="43">
        <f>+VLOOKUP($G97,'[1]GFI za Institut IGH - FINAL'!$G:$N,7,0)</f>
        <v>0</v>
      </c>
      <c r="I97" s="43">
        <f>+VLOOKUP($G97,'[1]GFI za Institut IGH - FINAL'!$G:$N,8,0)</f>
        <v>0</v>
      </c>
    </row>
    <row r="98" spans="1:9" x14ac:dyDescent="0.2">
      <c r="A98" s="245" t="s">
        <v>127</v>
      </c>
      <c r="B98" s="245"/>
      <c r="C98" s="245"/>
      <c r="D98" s="245"/>
      <c r="E98" s="245"/>
      <c r="F98" s="245"/>
      <c r="G98" s="16">
        <v>212</v>
      </c>
      <c r="H98" s="43">
        <f>+VLOOKUP($G98,'[1]GFI za Institut IGH - FINAL'!$G:$N,7,0)</f>
        <v>0</v>
      </c>
      <c r="I98" s="43">
        <f>+VLOOKUP($G98,'[1]GFI za Institut IGH - FINAL'!$G:$N,8,0)</f>
        <v>0</v>
      </c>
    </row>
    <row r="99" spans="1:9" ht="27.6" customHeight="1" x14ac:dyDescent="0.2">
      <c r="A99" s="246" t="s">
        <v>209</v>
      </c>
      <c r="B99" s="246"/>
      <c r="C99" s="246"/>
      <c r="D99" s="246"/>
      <c r="E99" s="246"/>
      <c r="F99" s="246"/>
      <c r="G99" s="17">
        <v>213</v>
      </c>
      <c r="H99" s="38">
        <f>H89-H98</f>
        <v>-15780193</v>
      </c>
      <c r="I99" s="38">
        <f>I89-I98</f>
        <v>631762</v>
      </c>
    </row>
    <row r="100" spans="1:9" x14ac:dyDescent="0.2">
      <c r="A100" s="247" t="s">
        <v>210</v>
      </c>
      <c r="B100" s="247"/>
      <c r="C100" s="247"/>
      <c r="D100" s="247"/>
      <c r="E100" s="247"/>
      <c r="F100" s="247"/>
      <c r="G100" s="18">
        <v>214</v>
      </c>
      <c r="H100" s="39">
        <f>H88+H99</f>
        <v>-28066239</v>
      </c>
      <c r="I100" s="39">
        <f>I88+I99</f>
        <v>-3519416</v>
      </c>
    </row>
    <row r="101" spans="1:9" x14ac:dyDescent="0.2">
      <c r="A101" s="240" t="s">
        <v>211</v>
      </c>
      <c r="B101" s="240"/>
      <c r="C101" s="240"/>
      <c r="D101" s="240"/>
      <c r="E101" s="240"/>
      <c r="F101" s="240"/>
      <c r="G101" s="248"/>
      <c r="H101" s="248"/>
      <c r="I101" s="248"/>
    </row>
    <row r="102" spans="1:9" x14ac:dyDescent="0.2">
      <c r="A102" s="249" t="s">
        <v>212</v>
      </c>
      <c r="B102" s="249"/>
      <c r="C102" s="249"/>
      <c r="D102" s="249"/>
      <c r="E102" s="249"/>
      <c r="F102" s="249"/>
      <c r="G102" s="17">
        <v>215</v>
      </c>
      <c r="H102" s="38">
        <f>H103+H104</f>
        <v>-28066239</v>
      </c>
      <c r="I102" s="38">
        <f>I103+I104</f>
        <v>-3519416</v>
      </c>
    </row>
    <row r="103" spans="1:9" x14ac:dyDescent="0.2">
      <c r="A103" s="242" t="s">
        <v>125</v>
      </c>
      <c r="B103" s="242"/>
      <c r="C103" s="242"/>
      <c r="D103" s="242"/>
      <c r="E103" s="242"/>
      <c r="F103" s="242"/>
      <c r="G103" s="16">
        <v>216</v>
      </c>
      <c r="H103" s="37">
        <f>+VLOOKUP($G103,'[1]GFI za Institut IGH - FINAL'!$G:$N,7,0)</f>
        <v>-28374281</v>
      </c>
      <c r="I103" s="37">
        <f>+VLOOKUP($G103,'[1]GFI za Institut IGH - FINAL'!$G:$N,8,0)</f>
        <v>-3528845</v>
      </c>
    </row>
    <row r="104" spans="1:9" x14ac:dyDescent="0.2">
      <c r="A104" s="243" t="s">
        <v>213</v>
      </c>
      <c r="B104" s="243"/>
      <c r="C104" s="243"/>
      <c r="D104" s="243"/>
      <c r="E104" s="243"/>
      <c r="F104" s="243"/>
      <c r="G104" s="19">
        <v>217</v>
      </c>
      <c r="H104" s="49">
        <f>+VLOOKUP($G104,'[1]GFI za Institut IGH - FINAL'!$G:$N,7,0)</f>
        <v>308042</v>
      </c>
      <c r="I104" s="49">
        <f>+VLOOKUP($G104,'[1]GFI za Institut IGH - FINAL'!$G:$N,8,0)</f>
        <v>9429</v>
      </c>
    </row>
  </sheetData>
  <mergeCells count="104">
    <mergeCell ref="A1:I1"/>
    <mergeCell ref="A2:I2"/>
    <mergeCell ref="A3:I3"/>
    <mergeCell ref="A4:I4"/>
    <mergeCell ref="A5:F5"/>
    <mergeCell ref="A6:F6"/>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I75"/>
    <mergeCell ref="A76:F76"/>
    <mergeCell ref="A77:F77"/>
    <mergeCell ref="A78:F78"/>
    <mergeCell ref="A67:F67"/>
    <mergeCell ref="A68:I68"/>
    <mergeCell ref="A69:F69"/>
    <mergeCell ref="A70:F70"/>
    <mergeCell ref="A71:F71"/>
    <mergeCell ref="A72:F72"/>
    <mergeCell ref="A85:F85"/>
    <mergeCell ref="A86:F86"/>
    <mergeCell ref="A87:I87"/>
    <mergeCell ref="A88:F88"/>
    <mergeCell ref="A89:F89"/>
    <mergeCell ref="A90:F90"/>
    <mergeCell ref="A79:F79"/>
    <mergeCell ref="A80:F80"/>
    <mergeCell ref="A81:F81"/>
    <mergeCell ref="A82:F82"/>
    <mergeCell ref="A83:I83"/>
    <mergeCell ref="A84:F84"/>
    <mergeCell ref="A103:F103"/>
    <mergeCell ref="A104:F104"/>
    <mergeCell ref="A97:F97"/>
    <mergeCell ref="A98:F98"/>
    <mergeCell ref="A99:F99"/>
    <mergeCell ref="A100:F100"/>
    <mergeCell ref="A101:I101"/>
    <mergeCell ref="A102:F102"/>
    <mergeCell ref="A91:F91"/>
    <mergeCell ref="A92:F92"/>
    <mergeCell ref="A93:F93"/>
    <mergeCell ref="A94:F94"/>
    <mergeCell ref="A95:F95"/>
    <mergeCell ref="A96:F96"/>
  </mergeCells>
  <dataValidations count="5">
    <dataValidation type="whole" operator="greaterThanOrEqual" allowBlank="1" showInputMessage="1" showErrorMessage="1" errorTitle="Pogrešan upis" error="Dopušten je upis samo pozitivnih cjelobrojnih vrijednosti" sqref="I54:I60 H32:I33 H66:I67 H53:H60 H62:I63 H35:I52 H34 H15:I24 H70:I74 H7:I13 H30:I30 I29 H76:I82 H86:I86 H92:I98">
      <formula1>0</formula1>
    </dataValidation>
    <dataValidation type="whole" operator="notEqual" allowBlank="1" showInputMessage="1" showErrorMessage="1" errorTitle="Pogrešan upis" error="Dopušten je upis samo cjelobrojnih vrijednosti" sqref="H14:I14 I34 H90:H91 H61:I61 H64:I65 I53 H69:I69 H25:H29 H31:I31 I25:I28 H102:I104 I91 H88:I89 H84:I85 H99:I1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s>
  <pageMargins left="0.70866141732283472" right="0.70866141732283472" top="0.55118110236220474" bottom="0.43307086614173229" header="0.31496062992125984" footer="0.31496062992125984"/>
  <pageSetup paperSize="9" scale="80" orientation="portrait" r:id="rId1"/>
  <rowBreaks count="1" manualBreakCount="1">
    <brk id="6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zoomScaleNormal="100" zoomScaleSheetLayoutView="100" workbookViewId="0">
      <selection activeCell="A2" sqref="A2:I2"/>
    </sheetView>
  </sheetViews>
  <sheetFormatPr defaultColWidth="9.140625" defaultRowHeight="12.75" x14ac:dyDescent="0.2"/>
  <cols>
    <col min="1" max="6" width="9.140625" style="11"/>
    <col min="7" max="7" width="9.140625" style="23"/>
    <col min="8" max="9" width="16.28515625" style="40" customWidth="1"/>
    <col min="10" max="16384" width="9.140625" style="11"/>
  </cols>
  <sheetData>
    <row r="1" spans="1:9" x14ac:dyDescent="0.2">
      <c r="A1" s="258" t="s">
        <v>214</v>
      </c>
      <c r="B1" s="294"/>
      <c r="C1" s="294"/>
      <c r="D1" s="294"/>
      <c r="E1" s="294"/>
      <c r="F1" s="294"/>
      <c r="G1" s="294"/>
      <c r="H1" s="294"/>
      <c r="I1" s="294"/>
    </row>
    <row r="2" spans="1:9" x14ac:dyDescent="0.2">
      <c r="A2" s="259" t="str">
        <f>+RDG!A2</f>
        <v>u razdoblju od 01.01.2018. do 31.12.2018.</v>
      </c>
      <c r="B2" s="211"/>
      <c r="C2" s="211"/>
      <c r="D2" s="211"/>
      <c r="E2" s="211"/>
      <c r="F2" s="211"/>
      <c r="G2" s="211"/>
      <c r="H2" s="211"/>
      <c r="I2" s="211"/>
    </row>
    <row r="3" spans="1:9" x14ac:dyDescent="0.2">
      <c r="A3" s="295" t="s">
        <v>361</v>
      </c>
      <c r="B3" s="296"/>
      <c r="C3" s="296"/>
      <c r="D3" s="296"/>
      <c r="E3" s="296"/>
      <c r="F3" s="296"/>
      <c r="G3" s="296"/>
      <c r="H3" s="296"/>
      <c r="I3" s="296"/>
    </row>
    <row r="4" spans="1:9" ht="12.75" customHeight="1" x14ac:dyDescent="0.2">
      <c r="A4" s="214" t="s">
        <v>474</v>
      </c>
      <c r="B4" s="215"/>
      <c r="C4" s="215"/>
      <c r="D4" s="215"/>
      <c r="E4" s="215"/>
      <c r="F4" s="215"/>
      <c r="G4" s="215"/>
      <c r="H4" s="215"/>
      <c r="I4" s="216"/>
    </row>
    <row r="5" spans="1:9" ht="23.25" thickBot="1" x14ac:dyDescent="0.25">
      <c r="A5" s="297" t="s">
        <v>2</v>
      </c>
      <c r="B5" s="298"/>
      <c r="C5" s="298"/>
      <c r="D5" s="298"/>
      <c r="E5" s="298"/>
      <c r="F5" s="299"/>
      <c r="G5" s="13" t="s">
        <v>115</v>
      </c>
      <c r="H5" s="31" t="s">
        <v>377</v>
      </c>
      <c r="I5" s="31" t="s">
        <v>353</v>
      </c>
    </row>
    <row r="6" spans="1:9" x14ac:dyDescent="0.2">
      <c r="A6" s="291">
        <v>1</v>
      </c>
      <c r="B6" s="292"/>
      <c r="C6" s="292"/>
      <c r="D6" s="292"/>
      <c r="E6" s="292"/>
      <c r="F6" s="293"/>
      <c r="G6" s="20">
        <v>2</v>
      </c>
      <c r="H6" s="20" t="s">
        <v>215</v>
      </c>
      <c r="I6" s="20" t="s">
        <v>216</v>
      </c>
    </row>
    <row r="7" spans="1:9" x14ac:dyDescent="0.2">
      <c r="A7" s="276" t="s">
        <v>217</v>
      </c>
      <c r="B7" s="277"/>
      <c r="C7" s="277"/>
      <c r="D7" s="277"/>
      <c r="E7" s="277"/>
      <c r="F7" s="277"/>
      <c r="G7" s="277"/>
      <c r="H7" s="277"/>
      <c r="I7" s="278"/>
    </row>
    <row r="8" spans="1:9" ht="12.75" customHeight="1" x14ac:dyDescent="0.2">
      <c r="A8" s="279" t="s">
        <v>218</v>
      </c>
      <c r="B8" s="280"/>
      <c r="C8" s="280"/>
      <c r="D8" s="280"/>
      <c r="E8" s="280"/>
      <c r="F8" s="281"/>
      <c r="G8" s="21">
        <v>1</v>
      </c>
      <c r="H8" s="32">
        <f>+ROUND((VLOOKUP($G8,'[1]POD-NTI Kons i Nekons'!$G:$M,6,0)),0)</f>
        <v>-12801687</v>
      </c>
      <c r="I8" s="32">
        <f>+ROUND((VLOOKUP($G8,'[1]POD-NTI Kons i Nekons'!$G:$M,7,0)),0)</f>
        <v>-4656032</v>
      </c>
    </row>
    <row r="9" spans="1:9" ht="12.75" customHeight="1" x14ac:dyDescent="0.2">
      <c r="A9" s="285" t="s">
        <v>219</v>
      </c>
      <c r="B9" s="286"/>
      <c r="C9" s="286"/>
      <c r="D9" s="286"/>
      <c r="E9" s="286"/>
      <c r="F9" s="287"/>
      <c r="G9" s="17">
        <v>2</v>
      </c>
      <c r="H9" s="33">
        <f>H10+H11+H12+H13+H14+H15+H16+H17</f>
        <v>30757624</v>
      </c>
      <c r="I9" s="33">
        <f>I10+I11+I12+I13+I14+I15+I16+I17</f>
        <v>29771918</v>
      </c>
    </row>
    <row r="10" spans="1:9" ht="12.75" customHeight="1" x14ac:dyDescent="0.2">
      <c r="A10" s="288" t="s">
        <v>220</v>
      </c>
      <c r="B10" s="289"/>
      <c r="C10" s="289"/>
      <c r="D10" s="289"/>
      <c r="E10" s="289"/>
      <c r="F10" s="290"/>
      <c r="G10" s="22">
        <v>3</v>
      </c>
      <c r="H10" s="34">
        <f>+ROUND((VLOOKUP($G10,'[1]POD-NTI Kons i Nekons'!$G:$M,6,0)),0)</f>
        <v>9008450</v>
      </c>
      <c r="I10" s="34">
        <f>+ROUND((VLOOKUP($G10,'[1]POD-NTI Kons i Nekons'!$G:$M,7,0)),0)</f>
        <v>9577849</v>
      </c>
    </row>
    <row r="11" spans="1:9" ht="31.15" customHeight="1" x14ac:dyDescent="0.2">
      <c r="A11" s="288" t="s">
        <v>385</v>
      </c>
      <c r="B11" s="289"/>
      <c r="C11" s="289"/>
      <c r="D11" s="289"/>
      <c r="E11" s="289"/>
      <c r="F11" s="290"/>
      <c r="G11" s="22">
        <v>4</v>
      </c>
      <c r="H11" s="34">
        <f>+ROUND((VLOOKUP($G11,'[1]POD-NTI Kons i Nekons'!$G:$M,6,0)),0)</f>
        <v>43022998</v>
      </c>
      <c r="I11" s="34">
        <f>+ROUND((VLOOKUP($G11,'[1]POD-NTI Kons i Nekons'!$G:$M,7,0)),0)</f>
        <v>-352643</v>
      </c>
    </row>
    <row r="12" spans="1:9" ht="28.15" customHeight="1" x14ac:dyDescent="0.2">
      <c r="A12" s="288" t="s">
        <v>386</v>
      </c>
      <c r="B12" s="289"/>
      <c r="C12" s="289"/>
      <c r="D12" s="289"/>
      <c r="E12" s="289"/>
      <c r="F12" s="290"/>
      <c r="G12" s="22">
        <v>5</v>
      </c>
      <c r="H12" s="34">
        <f>+ROUND((VLOOKUP($G12,'[1]POD-NTI Kons i Nekons'!$G:$M,6,0)),0)</f>
        <v>415877</v>
      </c>
      <c r="I12" s="34">
        <f>+ROUND((VLOOKUP($G12,'[1]POD-NTI Kons i Nekons'!$G:$M,7,0)),0)</f>
        <v>7632641</v>
      </c>
    </row>
    <row r="13" spans="1:9" ht="12.75" customHeight="1" x14ac:dyDescent="0.2">
      <c r="A13" s="288" t="s">
        <v>221</v>
      </c>
      <c r="B13" s="289"/>
      <c r="C13" s="289"/>
      <c r="D13" s="289"/>
      <c r="E13" s="289"/>
      <c r="F13" s="290"/>
      <c r="G13" s="22">
        <v>6</v>
      </c>
      <c r="H13" s="34">
        <f>+ROUND((VLOOKUP($G13,'[1]POD-NTI Kons i Nekons'!$G:$M,6,0)),0)</f>
        <v>-278530</v>
      </c>
      <c r="I13" s="34">
        <f>+ROUND((VLOOKUP($G13,'[1]POD-NTI Kons i Nekons'!$G:$M,7,0)),0)</f>
        <v>0</v>
      </c>
    </row>
    <row r="14" spans="1:9" ht="12.75" customHeight="1" x14ac:dyDescent="0.2">
      <c r="A14" s="288" t="s">
        <v>222</v>
      </c>
      <c r="B14" s="289"/>
      <c r="C14" s="289"/>
      <c r="D14" s="289"/>
      <c r="E14" s="289"/>
      <c r="F14" s="290"/>
      <c r="G14" s="22">
        <v>7</v>
      </c>
      <c r="H14" s="34">
        <f>+ROUND((VLOOKUP($G14,'[1]POD-NTI Kons i Nekons'!$G:$M,6,0)),0)</f>
        <v>16611065</v>
      </c>
      <c r="I14" s="34">
        <f>+ROUND((VLOOKUP($G14,'[1]POD-NTI Kons i Nekons'!$G:$M,7,0)),0)</f>
        <v>12502615</v>
      </c>
    </row>
    <row r="15" spans="1:9" ht="12.75" customHeight="1" x14ac:dyDescent="0.2">
      <c r="A15" s="288" t="s">
        <v>223</v>
      </c>
      <c r="B15" s="289"/>
      <c r="C15" s="289"/>
      <c r="D15" s="289"/>
      <c r="E15" s="289"/>
      <c r="F15" s="290"/>
      <c r="G15" s="22">
        <v>8</v>
      </c>
      <c r="H15" s="34">
        <f>+ROUND((VLOOKUP($G15,'[1]POD-NTI Kons i Nekons'!$G:$M,6,0)),0)</f>
        <v>-7155144</v>
      </c>
      <c r="I15" s="34">
        <f>+ROUND((VLOOKUP($G15,'[1]POD-NTI Kons i Nekons'!$G:$M,7,0)),0)</f>
        <v>-483481</v>
      </c>
    </row>
    <row r="16" spans="1:9" ht="12.75" customHeight="1" x14ac:dyDescent="0.2">
      <c r="A16" s="288" t="s">
        <v>224</v>
      </c>
      <c r="B16" s="289"/>
      <c r="C16" s="289"/>
      <c r="D16" s="289"/>
      <c r="E16" s="289"/>
      <c r="F16" s="290"/>
      <c r="G16" s="22">
        <v>9</v>
      </c>
      <c r="H16" s="34">
        <f>+ROUND((VLOOKUP($G16,'[1]POD-NTI Kons i Nekons'!$G:$M,6,0)),0)</f>
        <v>-1475849</v>
      </c>
      <c r="I16" s="34">
        <f>+ROUND((VLOOKUP($G16,'[1]POD-NTI Kons i Nekons'!$G:$M,7,0)),0)</f>
        <v>-2829372</v>
      </c>
    </row>
    <row r="17" spans="1:9" ht="27.6" customHeight="1" x14ac:dyDescent="0.2">
      <c r="A17" s="288" t="s">
        <v>225</v>
      </c>
      <c r="B17" s="289"/>
      <c r="C17" s="289"/>
      <c r="D17" s="289"/>
      <c r="E17" s="289"/>
      <c r="F17" s="290"/>
      <c r="G17" s="22">
        <v>10</v>
      </c>
      <c r="H17" s="34">
        <f>+ROUND((VLOOKUP($G17,'[1]POD-NTI Kons i Nekons'!$G:$M,6,0)),0)</f>
        <v>-29391243</v>
      </c>
      <c r="I17" s="34">
        <f>+ROUND((VLOOKUP($G17,'[1]POD-NTI Kons i Nekons'!$G:$M,7,0)),0)</f>
        <v>3724309</v>
      </c>
    </row>
    <row r="18" spans="1:9" ht="29.45" customHeight="1" x14ac:dyDescent="0.2">
      <c r="A18" s="273" t="s">
        <v>388</v>
      </c>
      <c r="B18" s="274"/>
      <c r="C18" s="274"/>
      <c r="D18" s="274"/>
      <c r="E18" s="274"/>
      <c r="F18" s="275"/>
      <c r="G18" s="17">
        <v>11</v>
      </c>
      <c r="H18" s="33">
        <f>H8+H9</f>
        <v>17955937</v>
      </c>
      <c r="I18" s="33">
        <f>I8+I9</f>
        <v>25115886</v>
      </c>
    </row>
    <row r="19" spans="1:9" ht="12.75" customHeight="1" x14ac:dyDescent="0.2">
      <c r="A19" s="285" t="s">
        <v>226</v>
      </c>
      <c r="B19" s="286"/>
      <c r="C19" s="286"/>
      <c r="D19" s="286"/>
      <c r="E19" s="286"/>
      <c r="F19" s="287"/>
      <c r="G19" s="17">
        <v>12</v>
      </c>
      <c r="H19" s="33">
        <f>H20+H21+H22+H23</f>
        <v>8423285</v>
      </c>
      <c r="I19" s="33">
        <f>I20+I21+I22+I23</f>
        <v>-22361012</v>
      </c>
    </row>
    <row r="20" spans="1:9" ht="12.75" customHeight="1" x14ac:dyDescent="0.2">
      <c r="A20" s="288" t="s">
        <v>227</v>
      </c>
      <c r="B20" s="289"/>
      <c r="C20" s="289"/>
      <c r="D20" s="289"/>
      <c r="E20" s="289"/>
      <c r="F20" s="290"/>
      <c r="G20" s="22">
        <v>13</v>
      </c>
      <c r="H20" s="34">
        <f>+ROUND((VLOOKUP($G20,'[1]POD-NTI Kons i Nekons'!$G:$M,6,0)),0)</f>
        <v>1212359</v>
      </c>
      <c r="I20" s="34">
        <f>+ROUND((VLOOKUP($G20,'[1]POD-NTI Kons i Nekons'!$G:$M,7,0)),0)</f>
        <v>-10462818</v>
      </c>
    </row>
    <row r="21" spans="1:9" ht="12.75" customHeight="1" x14ac:dyDescent="0.2">
      <c r="A21" s="288" t="s">
        <v>228</v>
      </c>
      <c r="B21" s="289"/>
      <c r="C21" s="289"/>
      <c r="D21" s="289"/>
      <c r="E21" s="289"/>
      <c r="F21" s="290"/>
      <c r="G21" s="22">
        <v>14</v>
      </c>
      <c r="H21" s="34">
        <f>+ROUND((VLOOKUP($G21,'[1]POD-NTI Kons i Nekons'!$G:$M,6,0)),0)</f>
        <v>-8823029</v>
      </c>
      <c r="I21" s="34">
        <f>+ROUND((VLOOKUP($G21,'[1]POD-NTI Kons i Nekons'!$G:$M,7,0)),0)</f>
        <v>-11898194</v>
      </c>
    </row>
    <row r="22" spans="1:9" ht="12.75" customHeight="1" x14ac:dyDescent="0.2">
      <c r="A22" s="288" t="s">
        <v>229</v>
      </c>
      <c r="B22" s="289"/>
      <c r="C22" s="289"/>
      <c r="D22" s="289"/>
      <c r="E22" s="289"/>
      <c r="F22" s="290"/>
      <c r="G22" s="22">
        <v>15</v>
      </c>
      <c r="H22" s="34">
        <f>+ROUND((VLOOKUP($G22,'[1]POD-NTI Kons i Nekons'!$G:$M,6,0)),0)</f>
        <v>14671082</v>
      </c>
      <c r="I22" s="34">
        <f>+ROUND((VLOOKUP($G22,'[1]POD-NTI Kons i Nekons'!$G:$M,7,0)),0)</f>
        <v>0</v>
      </c>
    </row>
    <row r="23" spans="1:9" ht="12.75" customHeight="1" x14ac:dyDescent="0.2">
      <c r="A23" s="288" t="s">
        <v>230</v>
      </c>
      <c r="B23" s="289"/>
      <c r="C23" s="289"/>
      <c r="D23" s="289"/>
      <c r="E23" s="289"/>
      <c r="F23" s="290"/>
      <c r="G23" s="22">
        <v>16</v>
      </c>
      <c r="H23" s="34">
        <f>+ROUND((VLOOKUP($G23,'[1]POD-NTI Kons i Nekons'!$G:$M,6,0)),0)</f>
        <v>1362873</v>
      </c>
      <c r="I23" s="34">
        <f>+ROUND((VLOOKUP($G23,'[1]POD-NTI Kons i Nekons'!$G:$M,7,0)),0)</f>
        <v>0</v>
      </c>
    </row>
    <row r="24" spans="1:9" ht="12.75" customHeight="1" x14ac:dyDescent="0.2">
      <c r="A24" s="273" t="s">
        <v>231</v>
      </c>
      <c r="B24" s="274"/>
      <c r="C24" s="274"/>
      <c r="D24" s="274"/>
      <c r="E24" s="274"/>
      <c r="F24" s="275"/>
      <c r="G24" s="17">
        <v>17</v>
      </c>
      <c r="H24" s="33">
        <f>H18+H19</f>
        <v>26379222</v>
      </c>
      <c r="I24" s="33">
        <f>I18+I19</f>
        <v>2754874</v>
      </c>
    </row>
    <row r="25" spans="1:9" ht="12.75" customHeight="1" x14ac:dyDescent="0.2">
      <c r="A25" s="282" t="s">
        <v>232</v>
      </c>
      <c r="B25" s="283"/>
      <c r="C25" s="283"/>
      <c r="D25" s="283"/>
      <c r="E25" s="283"/>
      <c r="F25" s="284"/>
      <c r="G25" s="22">
        <v>18</v>
      </c>
      <c r="H25" s="34">
        <f>+ROUND((VLOOKUP($G25,'[1]POD-NTI Kons i Nekons'!$G:$M,6,0)),0)</f>
        <v>-3579775</v>
      </c>
      <c r="I25" s="34">
        <f>+ROUND((VLOOKUP($G25,'[1]POD-NTI Kons i Nekons'!$G:$M,7,0)),0)</f>
        <v>-1071008</v>
      </c>
    </row>
    <row r="26" spans="1:9" ht="12.75" customHeight="1" x14ac:dyDescent="0.2">
      <c r="A26" s="282" t="s">
        <v>233</v>
      </c>
      <c r="B26" s="283"/>
      <c r="C26" s="283"/>
      <c r="D26" s="283"/>
      <c r="E26" s="283"/>
      <c r="F26" s="284"/>
      <c r="G26" s="22">
        <v>19</v>
      </c>
      <c r="H26" s="34">
        <f>+ROUND((VLOOKUP($G26,'[1]POD-NTI Kons i Nekons'!$G:$M,6,0)),0)</f>
        <v>-226566</v>
      </c>
      <c r="I26" s="34">
        <f>+ROUND((VLOOKUP($G26,'[1]POD-NTI Kons i Nekons'!$G:$M,7,0)),0)</f>
        <v>-196975</v>
      </c>
    </row>
    <row r="27" spans="1:9" ht="28.9" customHeight="1" x14ac:dyDescent="0.2">
      <c r="A27" s="270" t="s">
        <v>234</v>
      </c>
      <c r="B27" s="271"/>
      <c r="C27" s="271"/>
      <c r="D27" s="271"/>
      <c r="E27" s="271"/>
      <c r="F27" s="272"/>
      <c r="G27" s="18">
        <v>20</v>
      </c>
      <c r="H27" s="35">
        <f>H24+H25+H26</f>
        <v>22572881</v>
      </c>
      <c r="I27" s="35">
        <f>I24+I25+I26</f>
        <v>1486891</v>
      </c>
    </row>
    <row r="28" spans="1:9" x14ac:dyDescent="0.2">
      <c r="A28" s="276" t="s">
        <v>235</v>
      </c>
      <c r="B28" s="277"/>
      <c r="C28" s="277"/>
      <c r="D28" s="277"/>
      <c r="E28" s="277"/>
      <c r="F28" s="277"/>
      <c r="G28" s="277"/>
      <c r="H28" s="277"/>
      <c r="I28" s="278"/>
    </row>
    <row r="29" spans="1:9" ht="23.45" customHeight="1" x14ac:dyDescent="0.2">
      <c r="A29" s="279" t="s">
        <v>236</v>
      </c>
      <c r="B29" s="280"/>
      <c r="C29" s="280"/>
      <c r="D29" s="280"/>
      <c r="E29" s="280"/>
      <c r="F29" s="281"/>
      <c r="G29" s="21">
        <v>21</v>
      </c>
      <c r="H29" s="36">
        <f>+ROUND((VLOOKUP($G29,'[1]POD-NTI Kons i Nekons'!$G:$M,6,0)),0)</f>
        <v>0</v>
      </c>
      <c r="I29" s="36">
        <f>+ROUND((VLOOKUP($G29,'[1]POD-NTI Kons i Nekons'!$G:$M,7,0)),0)</f>
        <v>0</v>
      </c>
    </row>
    <row r="30" spans="1:9" ht="12.75" customHeight="1" x14ac:dyDescent="0.2">
      <c r="A30" s="282" t="s">
        <v>237</v>
      </c>
      <c r="B30" s="283"/>
      <c r="C30" s="283"/>
      <c r="D30" s="283"/>
      <c r="E30" s="283"/>
      <c r="F30" s="284"/>
      <c r="G30" s="22">
        <v>22</v>
      </c>
      <c r="H30" s="37">
        <f>+ROUND((VLOOKUP($G30,'[1]POD-NTI Kons i Nekons'!$G:$M,6,0)),0)</f>
        <v>0</v>
      </c>
      <c r="I30" s="37">
        <f>+ROUND((VLOOKUP($G30,'[1]POD-NTI Kons i Nekons'!$G:$M,7,0)),0)</f>
        <v>2579714</v>
      </c>
    </row>
    <row r="31" spans="1:9" ht="12.75" customHeight="1" x14ac:dyDescent="0.2">
      <c r="A31" s="282" t="s">
        <v>238</v>
      </c>
      <c r="B31" s="283"/>
      <c r="C31" s="283"/>
      <c r="D31" s="283"/>
      <c r="E31" s="283"/>
      <c r="F31" s="284"/>
      <c r="G31" s="22">
        <v>23</v>
      </c>
      <c r="H31" s="37">
        <f>+ROUND((VLOOKUP($G31,'[1]POD-NTI Kons i Nekons'!$G:$M,6,0)),0)</f>
        <v>236313</v>
      </c>
      <c r="I31" s="37">
        <f>+ROUND((VLOOKUP($G31,'[1]POD-NTI Kons i Nekons'!$G:$M,7,0)),0)</f>
        <v>138</v>
      </c>
    </row>
    <row r="32" spans="1:9" ht="12.75" customHeight="1" x14ac:dyDescent="0.2">
      <c r="A32" s="282" t="s">
        <v>239</v>
      </c>
      <c r="B32" s="283"/>
      <c r="C32" s="283"/>
      <c r="D32" s="283"/>
      <c r="E32" s="283"/>
      <c r="F32" s="284"/>
      <c r="G32" s="22">
        <v>24</v>
      </c>
      <c r="H32" s="37">
        <f>+ROUND((VLOOKUP($G32,'[1]POD-NTI Kons i Nekons'!$G:$M,6,0)),0)</f>
        <v>0</v>
      </c>
      <c r="I32" s="37">
        <f>+ROUND((VLOOKUP($G32,'[1]POD-NTI Kons i Nekons'!$G:$M,7,0)),0)</f>
        <v>0</v>
      </c>
    </row>
    <row r="33" spans="1:9" ht="12.75" customHeight="1" x14ac:dyDescent="0.2">
      <c r="A33" s="282" t="s">
        <v>240</v>
      </c>
      <c r="B33" s="283"/>
      <c r="C33" s="283"/>
      <c r="D33" s="283"/>
      <c r="E33" s="283"/>
      <c r="F33" s="284"/>
      <c r="G33" s="22">
        <v>25</v>
      </c>
      <c r="H33" s="37">
        <f>+ROUND((VLOOKUP($G33,'[1]POD-NTI Kons i Nekons'!$G:$M,6,0)),0)</f>
        <v>1148678</v>
      </c>
      <c r="I33" s="37">
        <f>+ROUND((VLOOKUP($G33,'[1]POD-NTI Kons i Nekons'!$G:$M,7,0)),0)</f>
        <v>996388</v>
      </c>
    </row>
    <row r="34" spans="1:9" ht="12.75" customHeight="1" x14ac:dyDescent="0.2">
      <c r="A34" s="282" t="s">
        <v>241</v>
      </c>
      <c r="B34" s="283"/>
      <c r="C34" s="283"/>
      <c r="D34" s="283"/>
      <c r="E34" s="283"/>
      <c r="F34" s="284"/>
      <c r="G34" s="22">
        <v>26</v>
      </c>
      <c r="H34" s="37">
        <f>+ROUND((VLOOKUP($G34,'[1]POD-NTI Kons i Nekons'!$G:$M,6,0)),0)</f>
        <v>0</v>
      </c>
      <c r="I34" s="37">
        <f>+ROUND((VLOOKUP($G34,'[1]POD-NTI Kons i Nekons'!$G:$M,7,0)),0)</f>
        <v>0</v>
      </c>
    </row>
    <row r="35" spans="1:9" ht="27.6" customHeight="1" x14ac:dyDescent="0.2">
      <c r="A35" s="273" t="s">
        <v>242</v>
      </c>
      <c r="B35" s="274"/>
      <c r="C35" s="274"/>
      <c r="D35" s="274"/>
      <c r="E35" s="274"/>
      <c r="F35" s="275"/>
      <c r="G35" s="17">
        <v>27</v>
      </c>
      <c r="H35" s="38">
        <f>H29+H30+H31+H32+H33+H34</f>
        <v>1384991</v>
      </c>
      <c r="I35" s="38">
        <f>I29+I30+I31+I32+I33+I34</f>
        <v>3576240</v>
      </c>
    </row>
    <row r="36" spans="1:9" ht="26.45" customHeight="1" x14ac:dyDescent="0.2">
      <c r="A36" s="282" t="s">
        <v>243</v>
      </c>
      <c r="B36" s="283"/>
      <c r="C36" s="283"/>
      <c r="D36" s="283"/>
      <c r="E36" s="283"/>
      <c r="F36" s="284"/>
      <c r="G36" s="22">
        <v>28</v>
      </c>
      <c r="H36" s="37">
        <f>+ROUND((VLOOKUP($G36,'[1]POD-NTI Kons i Nekons'!$G:$M,6,0)),0)</f>
        <v>-4872495</v>
      </c>
      <c r="I36" s="37">
        <f>+ROUND((VLOOKUP($G36,'[1]POD-NTI Kons i Nekons'!$G:$M,7,0)),0)</f>
        <v>-2942850</v>
      </c>
    </row>
    <row r="37" spans="1:9" ht="12.75" customHeight="1" x14ac:dyDescent="0.2">
      <c r="A37" s="282" t="s">
        <v>244</v>
      </c>
      <c r="B37" s="283"/>
      <c r="C37" s="283"/>
      <c r="D37" s="283"/>
      <c r="E37" s="283"/>
      <c r="F37" s="284"/>
      <c r="G37" s="22">
        <v>29</v>
      </c>
      <c r="H37" s="37">
        <f>+ROUND((VLOOKUP($G37,'[1]POD-NTI Kons i Nekons'!$G:$M,6,0)),0)</f>
        <v>0</v>
      </c>
      <c r="I37" s="37">
        <f>+ROUND((VLOOKUP($G37,'[1]POD-NTI Kons i Nekons'!$G:$M,7,0)),0)</f>
        <v>0</v>
      </c>
    </row>
    <row r="38" spans="1:9" ht="12.75" customHeight="1" x14ac:dyDescent="0.2">
      <c r="A38" s="282" t="s">
        <v>245</v>
      </c>
      <c r="B38" s="283"/>
      <c r="C38" s="283"/>
      <c r="D38" s="283"/>
      <c r="E38" s="283"/>
      <c r="F38" s="284"/>
      <c r="G38" s="22">
        <v>30</v>
      </c>
      <c r="H38" s="37">
        <f>+ROUND((VLOOKUP($G38,'[1]POD-NTI Kons i Nekons'!$G:$M,6,0)),0)</f>
        <v>-3149552</v>
      </c>
      <c r="I38" s="37">
        <f>+ROUND((VLOOKUP($G38,'[1]POD-NTI Kons i Nekons'!$G:$M,7,0)),0)</f>
        <v>-6929915</v>
      </c>
    </row>
    <row r="39" spans="1:9" ht="12.75" customHeight="1" x14ac:dyDescent="0.2">
      <c r="A39" s="282" t="s">
        <v>246</v>
      </c>
      <c r="B39" s="283"/>
      <c r="C39" s="283"/>
      <c r="D39" s="283"/>
      <c r="E39" s="283"/>
      <c r="F39" s="284"/>
      <c r="G39" s="22">
        <v>31</v>
      </c>
      <c r="H39" s="37">
        <f>+ROUND((VLOOKUP($G39,'[1]POD-NTI Kons i Nekons'!$G:$M,6,0)),0)</f>
        <v>0</v>
      </c>
      <c r="I39" s="37">
        <f>+ROUND((VLOOKUP($G39,'[1]POD-NTI Kons i Nekons'!$G:$M,7,0)),0)</f>
        <v>0</v>
      </c>
    </row>
    <row r="40" spans="1:9" ht="12.75" customHeight="1" x14ac:dyDescent="0.2">
      <c r="A40" s="282" t="s">
        <v>247</v>
      </c>
      <c r="B40" s="283"/>
      <c r="C40" s="283"/>
      <c r="D40" s="283"/>
      <c r="E40" s="283"/>
      <c r="F40" s="284"/>
      <c r="G40" s="22">
        <v>32</v>
      </c>
      <c r="H40" s="37">
        <f>+ROUND((VLOOKUP($G40,'[1]POD-NTI Kons i Nekons'!$G:$M,6,0)),0)</f>
        <v>0</v>
      </c>
      <c r="I40" s="37">
        <f>+ROUND((VLOOKUP($G40,'[1]POD-NTI Kons i Nekons'!$G:$M,7,0)),0)</f>
        <v>0</v>
      </c>
    </row>
    <row r="41" spans="1:9" ht="22.9" customHeight="1" x14ac:dyDescent="0.2">
      <c r="A41" s="273" t="s">
        <v>248</v>
      </c>
      <c r="B41" s="274"/>
      <c r="C41" s="274"/>
      <c r="D41" s="274"/>
      <c r="E41" s="274"/>
      <c r="F41" s="275"/>
      <c r="G41" s="17">
        <v>33</v>
      </c>
      <c r="H41" s="38">
        <f>H36+H37+H38+H39+H40</f>
        <v>-8022047</v>
      </c>
      <c r="I41" s="38">
        <f>I36+I37+I38+I39+I40</f>
        <v>-9872765</v>
      </c>
    </row>
    <row r="42" spans="1:9" ht="30.6" customHeight="1" x14ac:dyDescent="0.2">
      <c r="A42" s="270" t="s">
        <v>249</v>
      </c>
      <c r="B42" s="271"/>
      <c r="C42" s="271"/>
      <c r="D42" s="271"/>
      <c r="E42" s="271"/>
      <c r="F42" s="272"/>
      <c r="G42" s="18">
        <v>34</v>
      </c>
      <c r="H42" s="39">
        <f>H35+H41</f>
        <v>-6637056</v>
      </c>
      <c r="I42" s="39">
        <f>I35+I41</f>
        <v>-6296525</v>
      </c>
    </row>
    <row r="43" spans="1:9" x14ac:dyDescent="0.2">
      <c r="A43" s="276" t="s">
        <v>250</v>
      </c>
      <c r="B43" s="277"/>
      <c r="C43" s="277"/>
      <c r="D43" s="277"/>
      <c r="E43" s="277"/>
      <c r="F43" s="277"/>
      <c r="G43" s="277"/>
      <c r="H43" s="277"/>
      <c r="I43" s="278"/>
    </row>
    <row r="44" spans="1:9" ht="12.75" customHeight="1" x14ac:dyDescent="0.2">
      <c r="A44" s="279" t="s">
        <v>251</v>
      </c>
      <c r="B44" s="280"/>
      <c r="C44" s="280"/>
      <c r="D44" s="280"/>
      <c r="E44" s="280"/>
      <c r="F44" s="281"/>
      <c r="G44" s="21">
        <v>35</v>
      </c>
      <c r="H44" s="36">
        <f>+ROUND((VLOOKUP($G44,'[1]POD-NTI Kons i Nekons'!$G:$M,6,0)),0)</f>
        <v>0</v>
      </c>
      <c r="I44" s="36">
        <f>+ROUND((VLOOKUP($G44,'[1]POD-NTI Kons i Nekons'!$G:$M,7,0)),0)</f>
        <v>0</v>
      </c>
    </row>
    <row r="45" spans="1:9" ht="27.6" customHeight="1" x14ac:dyDescent="0.2">
      <c r="A45" s="282" t="s">
        <v>252</v>
      </c>
      <c r="B45" s="283"/>
      <c r="C45" s="283"/>
      <c r="D45" s="283"/>
      <c r="E45" s="283"/>
      <c r="F45" s="284"/>
      <c r="G45" s="22">
        <v>36</v>
      </c>
      <c r="H45" s="37">
        <f>+ROUND((VLOOKUP($G45,'[1]POD-NTI Kons i Nekons'!$G:$M,6,0)),0)</f>
        <v>0</v>
      </c>
      <c r="I45" s="37">
        <f>+ROUND((VLOOKUP($G45,'[1]POD-NTI Kons i Nekons'!$G:$M,7,0)),0)</f>
        <v>0</v>
      </c>
    </row>
    <row r="46" spans="1:9" ht="12.75" customHeight="1" x14ac:dyDescent="0.2">
      <c r="A46" s="282" t="s">
        <v>253</v>
      </c>
      <c r="B46" s="283"/>
      <c r="C46" s="283"/>
      <c r="D46" s="283"/>
      <c r="E46" s="283"/>
      <c r="F46" s="284"/>
      <c r="G46" s="22">
        <v>37</v>
      </c>
      <c r="H46" s="37">
        <f>+ROUND((VLOOKUP($G46,'[1]POD-NTI Kons i Nekons'!$G:$M,6,0)),0)</f>
        <v>1564832</v>
      </c>
      <c r="I46" s="37">
        <f>+ROUND((VLOOKUP($G46,'[1]POD-NTI Kons i Nekons'!$G:$M,7,0)),0)</f>
        <v>9631873</v>
      </c>
    </row>
    <row r="47" spans="1:9" ht="12.75" customHeight="1" x14ac:dyDescent="0.2">
      <c r="A47" s="282" t="s">
        <v>254</v>
      </c>
      <c r="B47" s="283"/>
      <c r="C47" s="283"/>
      <c r="D47" s="283"/>
      <c r="E47" s="283"/>
      <c r="F47" s="284"/>
      <c r="G47" s="22">
        <v>38</v>
      </c>
      <c r="H47" s="37">
        <f>+ROUND((VLOOKUP($G47,'[1]POD-NTI Kons i Nekons'!$G:$M,6,0)),0)</f>
        <v>0</v>
      </c>
      <c r="I47" s="37">
        <f>+ROUND((VLOOKUP($G47,'[1]POD-NTI Kons i Nekons'!$G:$M,7,0)),0)</f>
        <v>0</v>
      </c>
    </row>
    <row r="48" spans="1:9" ht="25.9" customHeight="1" x14ac:dyDescent="0.2">
      <c r="A48" s="273" t="s">
        <v>255</v>
      </c>
      <c r="B48" s="274"/>
      <c r="C48" s="274"/>
      <c r="D48" s="274"/>
      <c r="E48" s="274"/>
      <c r="F48" s="275"/>
      <c r="G48" s="17">
        <v>39</v>
      </c>
      <c r="H48" s="38">
        <f>H44+H45+H46+H47</f>
        <v>1564832</v>
      </c>
      <c r="I48" s="38">
        <f>I44+I45+I46+I47</f>
        <v>9631873</v>
      </c>
    </row>
    <row r="49" spans="1:9" ht="24.6" customHeight="1" x14ac:dyDescent="0.2">
      <c r="A49" s="282" t="s">
        <v>387</v>
      </c>
      <c r="B49" s="283"/>
      <c r="C49" s="283"/>
      <c r="D49" s="283"/>
      <c r="E49" s="283"/>
      <c r="F49" s="284"/>
      <c r="G49" s="22">
        <v>40</v>
      </c>
      <c r="H49" s="37">
        <f>+ROUND((VLOOKUP($G49,'[1]POD-NTI Kons i Nekons'!$G:$M,6,0)),0)</f>
        <v>-9741471</v>
      </c>
      <c r="I49" s="37">
        <f>+ROUND((VLOOKUP($G49,'[1]POD-NTI Kons i Nekons'!$G:$M,7,0)),0)</f>
        <v>-6764905</v>
      </c>
    </row>
    <row r="50" spans="1:9" ht="12.75" customHeight="1" x14ac:dyDescent="0.2">
      <c r="A50" s="282" t="s">
        <v>256</v>
      </c>
      <c r="B50" s="283"/>
      <c r="C50" s="283"/>
      <c r="D50" s="283"/>
      <c r="E50" s="283"/>
      <c r="F50" s="284"/>
      <c r="G50" s="22">
        <v>41</v>
      </c>
      <c r="H50" s="37">
        <f>+ROUND((VLOOKUP($G50,'[1]POD-NTI Kons i Nekons'!$G:$M,6,0)),0)</f>
        <v>0</v>
      </c>
      <c r="I50" s="37">
        <f>+ROUND((VLOOKUP($G50,'[1]POD-NTI Kons i Nekons'!$G:$M,7,0)),0)</f>
        <v>0</v>
      </c>
    </row>
    <row r="51" spans="1:9" ht="12.75" customHeight="1" x14ac:dyDescent="0.2">
      <c r="A51" s="282" t="s">
        <v>257</v>
      </c>
      <c r="B51" s="283"/>
      <c r="C51" s="283"/>
      <c r="D51" s="283"/>
      <c r="E51" s="283"/>
      <c r="F51" s="284"/>
      <c r="G51" s="22">
        <v>42</v>
      </c>
      <c r="H51" s="37">
        <f>+ROUND((VLOOKUP($G51,'[1]POD-NTI Kons i Nekons'!$G:$M,6,0)),0)</f>
        <v>-319170</v>
      </c>
      <c r="I51" s="37">
        <f>+ROUND((VLOOKUP($G51,'[1]POD-NTI Kons i Nekons'!$G:$M,7,0)),0)</f>
        <v>-72917</v>
      </c>
    </row>
    <row r="52" spans="1:9" ht="26.45" customHeight="1" x14ac:dyDescent="0.2">
      <c r="A52" s="282" t="s">
        <v>258</v>
      </c>
      <c r="B52" s="283"/>
      <c r="C52" s="283"/>
      <c r="D52" s="283"/>
      <c r="E52" s="283"/>
      <c r="F52" s="284"/>
      <c r="G52" s="22">
        <v>43</v>
      </c>
      <c r="H52" s="37">
        <f>+ROUND((VLOOKUP($G52,'[1]POD-NTI Kons i Nekons'!$G:$M,6,0)),0)</f>
        <v>-3105000</v>
      </c>
      <c r="I52" s="37">
        <f>+ROUND((VLOOKUP($G52,'[1]POD-NTI Kons i Nekons'!$G:$M,7,0)),0)</f>
        <v>0</v>
      </c>
    </row>
    <row r="53" spans="1:9" ht="12.75" customHeight="1" x14ac:dyDescent="0.2">
      <c r="A53" s="282" t="s">
        <v>259</v>
      </c>
      <c r="B53" s="283"/>
      <c r="C53" s="283"/>
      <c r="D53" s="283"/>
      <c r="E53" s="283"/>
      <c r="F53" s="284"/>
      <c r="G53" s="22">
        <v>44</v>
      </c>
      <c r="H53" s="37">
        <f>+ROUND((VLOOKUP($G53,'[1]POD-NTI Kons i Nekons'!$G:$M,6,0)),0)</f>
        <v>0</v>
      </c>
      <c r="I53" s="37">
        <f>+ROUND((VLOOKUP($G53,'[1]POD-NTI Kons i Nekons'!$G:$M,7,0)),0)</f>
        <v>0</v>
      </c>
    </row>
    <row r="54" spans="1:9" ht="27.6" customHeight="1" x14ac:dyDescent="0.2">
      <c r="A54" s="273" t="s">
        <v>260</v>
      </c>
      <c r="B54" s="274"/>
      <c r="C54" s="274"/>
      <c r="D54" s="274"/>
      <c r="E54" s="274"/>
      <c r="F54" s="275"/>
      <c r="G54" s="17">
        <v>45</v>
      </c>
      <c r="H54" s="38">
        <f>H49+H50+H51+H52+H53</f>
        <v>-13165641</v>
      </c>
      <c r="I54" s="38">
        <f>I49+I50+I51+I52+I53</f>
        <v>-6837822</v>
      </c>
    </row>
    <row r="55" spans="1:9" ht="27.6" customHeight="1" x14ac:dyDescent="0.2">
      <c r="A55" s="264" t="s">
        <v>261</v>
      </c>
      <c r="B55" s="265"/>
      <c r="C55" s="265"/>
      <c r="D55" s="265"/>
      <c r="E55" s="265"/>
      <c r="F55" s="266"/>
      <c r="G55" s="17">
        <v>46</v>
      </c>
      <c r="H55" s="38">
        <f>H48+H54</f>
        <v>-11600809</v>
      </c>
      <c r="I55" s="38">
        <f>I48+I54</f>
        <v>2794051</v>
      </c>
    </row>
    <row r="56" spans="1:9" x14ac:dyDescent="0.2">
      <c r="A56" s="202" t="s">
        <v>262</v>
      </c>
      <c r="B56" s="203"/>
      <c r="C56" s="203"/>
      <c r="D56" s="203"/>
      <c r="E56" s="203"/>
      <c r="F56" s="204"/>
      <c r="G56" s="22">
        <v>47</v>
      </c>
      <c r="H56" s="37">
        <f>+ROUND((VLOOKUP($G56,'[1]POD-NTI Kons i Nekons'!$G:$M,6,0)),0)</f>
        <v>0</v>
      </c>
      <c r="I56" s="37">
        <f>+ROUND((VLOOKUP($G56,'[1]POD-NTI Kons i Nekons'!$G:$M,7,0)),0)</f>
        <v>0</v>
      </c>
    </row>
    <row r="57" spans="1:9" ht="27" customHeight="1" x14ac:dyDescent="0.2">
      <c r="A57" s="264" t="s">
        <v>263</v>
      </c>
      <c r="B57" s="265"/>
      <c r="C57" s="265"/>
      <c r="D57" s="265"/>
      <c r="E57" s="265"/>
      <c r="F57" s="266"/>
      <c r="G57" s="17">
        <v>48</v>
      </c>
      <c r="H57" s="38">
        <f>H27+H42+H55+H56</f>
        <v>4335016</v>
      </c>
      <c r="I57" s="38">
        <f>I27+I42+I55+I56</f>
        <v>-2015583</v>
      </c>
    </row>
    <row r="58" spans="1:9" ht="15.6" customHeight="1" x14ac:dyDescent="0.2">
      <c r="A58" s="267" t="s">
        <v>264</v>
      </c>
      <c r="B58" s="268"/>
      <c r="C58" s="268"/>
      <c r="D58" s="268"/>
      <c r="E58" s="268"/>
      <c r="F58" s="269"/>
      <c r="G58" s="22">
        <v>49</v>
      </c>
      <c r="H58" s="37">
        <f>+ROUND((VLOOKUP($G58,'[1]POD-NTI Kons i Nekons'!$G:$M,6,0)),0)</f>
        <v>4602613</v>
      </c>
      <c r="I58" s="37">
        <f>+ROUND((VLOOKUP($G58,'[1]POD-NTI Kons i Nekons'!$G:$M,7,0)),0)</f>
        <v>8937629</v>
      </c>
    </row>
    <row r="59" spans="1:9" ht="28.9" customHeight="1" x14ac:dyDescent="0.2">
      <c r="A59" s="270" t="s">
        <v>265</v>
      </c>
      <c r="B59" s="271"/>
      <c r="C59" s="271"/>
      <c r="D59" s="271"/>
      <c r="E59" s="271"/>
      <c r="F59" s="272"/>
      <c r="G59" s="18">
        <v>50</v>
      </c>
      <c r="H59" s="39">
        <f>H57+H58</f>
        <v>8937629</v>
      </c>
      <c r="I59" s="39">
        <f>I57+I58</f>
        <v>6922046</v>
      </c>
    </row>
  </sheetData>
  <mergeCells count="59">
    <mergeCell ref="A6:F6"/>
    <mergeCell ref="A1:I1"/>
    <mergeCell ref="A2:I2"/>
    <mergeCell ref="A3:I3"/>
    <mergeCell ref="A4:I4"/>
    <mergeCell ref="A5:F5"/>
    <mergeCell ref="A18:F18"/>
    <mergeCell ref="A7:I7"/>
    <mergeCell ref="A8:F8"/>
    <mergeCell ref="A9:F9"/>
    <mergeCell ref="A10:F10"/>
    <mergeCell ref="A11:F11"/>
    <mergeCell ref="A12:F12"/>
    <mergeCell ref="A13:F13"/>
    <mergeCell ref="A14:F14"/>
    <mergeCell ref="A15:F15"/>
    <mergeCell ref="A16:F16"/>
    <mergeCell ref="A17:F17"/>
    <mergeCell ref="A30:F30"/>
    <mergeCell ref="A19:F19"/>
    <mergeCell ref="A20:F20"/>
    <mergeCell ref="A21:F21"/>
    <mergeCell ref="A22:F22"/>
    <mergeCell ref="A23:F23"/>
    <mergeCell ref="A24:F24"/>
    <mergeCell ref="A25:F25"/>
    <mergeCell ref="A26:F26"/>
    <mergeCell ref="A27:F27"/>
    <mergeCell ref="A28:I28"/>
    <mergeCell ref="A29:F29"/>
    <mergeCell ref="A42:F42"/>
    <mergeCell ref="A31:F31"/>
    <mergeCell ref="A32:F32"/>
    <mergeCell ref="A33:F33"/>
    <mergeCell ref="A34:F34"/>
    <mergeCell ref="A35:F35"/>
    <mergeCell ref="A36:F36"/>
    <mergeCell ref="A37:F37"/>
    <mergeCell ref="A38:F38"/>
    <mergeCell ref="A39:F39"/>
    <mergeCell ref="A40:F40"/>
    <mergeCell ref="A41:F41"/>
    <mergeCell ref="A54:F54"/>
    <mergeCell ref="A43:I43"/>
    <mergeCell ref="A44:F44"/>
    <mergeCell ref="A45:F45"/>
    <mergeCell ref="A46:F46"/>
    <mergeCell ref="A47:F47"/>
    <mergeCell ref="A48:F48"/>
    <mergeCell ref="A49:F49"/>
    <mergeCell ref="A50:F50"/>
    <mergeCell ref="A51:F51"/>
    <mergeCell ref="A52:F52"/>
    <mergeCell ref="A53:F53"/>
    <mergeCell ref="A55:F55"/>
    <mergeCell ref="A56:F56"/>
    <mergeCell ref="A57:F57"/>
    <mergeCell ref="A58:F58"/>
    <mergeCell ref="A59:F59"/>
  </mergeCells>
  <dataValidations count="5">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s>
  <pageMargins left="0.7" right="0.7" top="0.3" bottom="0.28999999999999998" header="0.22" footer="0.23"/>
  <pageSetup paperSize="9" scale="80" orientation="portrait" r:id="rId1"/>
  <rowBreaks count="1" manualBreakCount="1">
    <brk id="4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H50" sqref="H50:I50"/>
    </sheetView>
  </sheetViews>
  <sheetFormatPr defaultRowHeight="12.75" x14ac:dyDescent="0.2"/>
  <cols>
    <col min="1" max="7" width="9.140625" style="11"/>
    <col min="8" max="9" width="14.85546875" style="40"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58" t="s">
        <v>266</v>
      </c>
      <c r="B1" s="294"/>
      <c r="C1" s="294"/>
      <c r="D1" s="294"/>
      <c r="E1" s="294"/>
      <c r="F1" s="294"/>
      <c r="G1" s="294"/>
      <c r="H1" s="294"/>
      <c r="I1" s="294"/>
    </row>
    <row r="2" spans="1:9" ht="12.75" customHeight="1" x14ac:dyDescent="0.2">
      <c r="A2" s="259" t="s">
        <v>409</v>
      </c>
      <c r="B2" s="211"/>
      <c r="C2" s="211"/>
      <c r="D2" s="211"/>
      <c r="E2" s="211"/>
      <c r="F2" s="211"/>
      <c r="G2" s="211"/>
      <c r="H2" s="211"/>
      <c r="I2" s="211"/>
    </row>
    <row r="3" spans="1:9" x14ac:dyDescent="0.2">
      <c r="A3" s="295" t="s">
        <v>361</v>
      </c>
      <c r="B3" s="306"/>
      <c r="C3" s="306"/>
      <c r="D3" s="306"/>
      <c r="E3" s="306"/>
      <c r="F3" s="306"/>
      <c r="G3" s="306"/>
      <c r="H3" s="306"/>
      <c r="I3" s="306"/>
    </row>
    <row r="4" spans="1:9" x14ac:dyDescent="0.2">
      <c r="A4" s="300" t="s">
        <v>410</v>
      </c>
      <c r="B4" s="215"/>
      <c r="C4" s="215"/>
      <c r="D4" s="215"/>
      <c r="E4" s="215"/>
      <c r="F4" s="215"/>
      <c r="G4" s="215"/>
      <c r="H4" s="215"/>
      <c r="I4" s="216"/>
    </row>
    <row r="5" spans="1:9" ht="34.5" thickBot="1" x14ac:dyDescent="0.25">
      <c r="A5" s="297" t="s">
        <v>2</v>
      </c>
      <c r="B5" s="298"/>
      <c r="C5" s="298"/>
      <c r="D5" s="298"/>
      <c r="E5" s="298"/>
      <c r="F5" s="299"/>
      <c r="G5" s="12" t="s">
        <v>115</v>
      </c>
      <c r="H5" s="31" t="s">
        <v>377</v>
      </c>
      <c r="I5" s="31" t="s">
        <v>353</v>
      </c>
    </row>
    <row r="6" spans="1:9" x14ac:dyDescent="0.2">
      <c r="A6" s="291">
        <v>1</v>
      </c>
      <c r="B6" s="292"/>
      <c r="C6" s="292"/>
      <c r="D6" s="292"/>
      <c r="E6" s="292"/>
      <c r="F6" s="293"/>
      <c r="G6" s="14">
        <v>2</v>
      </c>
      <c r="H6" s="20" t="s">
        <v>215</v>
      </c>
      <c r="I6" s="20" t="s">
        <v>216</v>
      </c>
    </row>
    <row r="7" spans="1:9" x14ac:dyDescent="0.2">
      <c r="A7" s="276" t="s">
        <v>217</v>
      </c>
      <c r="B7" s="302"/>
      <c r="C7" s="302"/>
      <c r="D7" s="302"/>
      <c r="E7" s="302"/>
      <c r="F7" s="302"/>
      <c r="G7" s="302"/>
      <c r="H7" s="302"/>
      <c r="I7" s="303"/>
    </row>
    <row r="8" spans="1:9" x14ac:dyDescent="0.2">
      <c r="A8" s="305" t="s">
        <v>267</v>
      </c>
      <c r="B8" s="305"/>
      <c r="C8" s="305"/>
      <c r="D8" s="305"/>
      <c r="E8" s="305"/>
      <c r="F8" s="305"/>
      <c r="G8" s="15">
        <v>1</v>
      </c>
      <c r="H8" s="36">
        <v>0</v>
      </c>
      <c r="I8" s="36">
        <v>0</v>
      </c>
    </row>
    <row r="9" spans="1:9" x14ac:dyDescent="0.2">
      <c r="A9" s="244" t="s">
        <v>268</v>
      </c>
      <c r="B9" s="244"/>
      <c r="C9" s="244"/>
      <c r="D9" s="244"/>
      <c r="E9" s="244"/>
      <c r="F9" s="244"/>
      <c r="G9" s="16">
        <v>2</v>
      </c>
      <c r="H9" s="36">
        <v>0</v>
      </c>
      <c r="I9" s="36">
        <v>0</v>
      </c>
    </row>
    <row r="10" spans="1:9" x14ac:dyDescent="0.2">
      <c r="A10" s="244" t="s">
        <v>269</v>
      </c>
      <c r="B10" s="244"/>
      <c r="C10" s="244"/>
      <c r="D10" s="244"/>
      <c r="E10" s="244"/>
      <c r="F10" s="244"/>
      <c r="G10" s="16">
        <v>3</v>
      </c>
      <c r="H10" s="36">
        <v>0</v>
      </c>
      <c r="I10" s="36">
        <v>0</v>
      </c>
    </row>
    <row r="11" spans="1:9" x14ac:dyDescent="0.2">
      <c r="A11" s="244" t="s">
        <v>270</v>
      </c>
      <c r="B11" s="244"/>
      <c r="C11" s="244"/>
      <c r="D11" s="244"/>
      <c r="E11" s="244"/>
      <c r="F11" s="244"/>
      <c r="G11" s="16">
        <v>4</v>
      </c>
      <c r="H11" s="36">
        <v>0</v>
      </c>
      <c r="I11" s="36">
        <v>0</v>
      </c>
    </row>
    <row r="12" spans="1:9" x14ac:dyDescent="0.2">
      <c r="A12" s="244" t="s">
        <v>271</v>
      </c>
      <c r="B12" s="244"/>
      <c r="C12" s="244"/>
      <c r="D12" s="244"/>
      <c r="E12" s="244"/>
      <c r="F12" s="244"/>
      <c r="G12" s="16">
        <v>5</v>
      </c>
      <c r="H12" s="36">
        <v>0</v>
      </c>
      <c r="I12" s="36">
        <v>0</v>
      </c>
    </row>
    <row r="13" spans="1:9" x14ac:dyDescent="0.2">
      <c r="A13" s="244" t="s">
        <v>272</v>
      </c>
      <c r="B13" s="244"/>
      <c r="C13" s="244"/>
      <c r="D13" s="244"/>
      <c r="E13" s="244"/>
      <c r="F13" s="244"/>
      <c r="G13" s="16">
        <v>6</v>
      </c>
      <c r="H13" s="36">
        <v>0</v>
      </c>
      <c r="I13" s="36">
        <v>0</v>
      </c>
    </row>
    <row r="14" spans="1:9" x14ac:dyDescent="0.2">
      <c r="A14" s="244" t="s">
        <v>273</v>
      </c>
      <c r="B14" s="244"/>
      <c r="C14" s="244"/>
      <c r="D14" s="244"/>
      <c r="E14" s="244"/>
      <c r="F14" s="244"/>
      <c r="G14" s="16">
        <v>7</v>
      </c>
      <c r="H14" s="36">
        <v>0</v>
      </c>
      <c r="I14" s="36">
        <v>0</v>
      </c>
    </row>
    <row r="15" spans="1:9" x14ac:dyDescent="0.2">
      <c r="A15" s="244" t="s">
        <v>274</v>
      </c>
      <c r="B15" s="244"/>
      <c r="C15" s="244"/>
      <c r="D15" s="244"/>
      <c r="E15" s="244"/>
      <c r="F15" s="244"/>
      <c r="G15" s="16">
        <v>8</v>
      </c>
      <c r="H15" s="36">
        <v>0</v>
      </c>
      <c r="I15" s="36">
        <v>0</v>
      </c>
    </row>
    <row r="16" spans="1:9" x14ac:dyDescent="0.2">
      <c r="A16" s="246" t="s">
        <v>275</v>
      </c>
      <c r="B16" s="246"/>
      <c r="C16" s="246"/>
      <c r="D16" s="246"/>
      <c r="E16" s="246"/>
      <c r="F16" s="246"/>
      <c r="G16" s="17">
        <v>9</v>
      </c>
      <c r="H16" s="38">
        <f>SUM(H8:H15)</f>
        <v>0</v>
      </c>
      <c r="I16" s="38">
        <f>SUM(I8:I15)</f>
        <v>0</v>
      </c>
    </row>
    <row r="17" spans="1:9" x14ac:dyDescent="0.2">
      <c r="A17" s="244" t="s">
        <v>276</v>
      </c>
      <c r="B17" s="244"/>
      <c r="C17" s="244"/>
      <c r="D17" s="244"/>
      <c r="E17" s="244"/>
      <c r="F17" s="244"/>
      <c r="G17" s="16">
        <v>10</v>
      </c>
      <c r="H17" s="36">
        <v>0</v>
      </c>
      <c r="I17" s="36">
        <v>0</v>
      </c>
    </row>
    <row r="18" spans="1:9" x14ac:dyDescent="0.2">
      <c r="A18" s="244" t="s">
        <v>277</v>
      </c>
      <c r="B18" s="244"/>
      <c r="C18" s="244"/>
      <c r="D18" s="244"/>
      <c r="E18" s="244"/>
      <c r="F18" s="244"/>
      <c r="G18" s="16">
        <v>11</v>
      </c>
      <c r="H18" s="36">
        <v>0</v>
      </c>
      <c r="I18" s="36">
        <v>0</v>
      </c>
    </row>
    <row r="19" spans="1:9" ht="25.9" customHeight="1" x14ac:dyDescent="0.2">
      <c r="A19" s="304" t="s">
        <v>278</v>
      </c>
      <c r="B19" s="304"/>
      <c r="C19" s="304"/>
      <c r="D19" s="304"/>
      <c r="E19" s="304"/>
      <c r="F19" s="304"/>
      <c r="G19" s="18">
        <v>12</v>
      </c>
      <c r="H19" s="39">
        <f>H16+H17+H18</f>
        <v>0</v>
      </c>
      <c r="I19" s="39">
        <f>I16+I17+I18</f>
        <v>0</v>
      </c>
    </row>
    <row r="20" spans="1:9" x14ac:dyDescent="0.2">
      <c r="A20" s="276" t="s">
        <v>235</v>
      </c>
      <c r="B20" s="302"/>
      <c r="C20" s="302"/>
      <c r="D20" s="302"/>
      <c r="E20" s="302"/>
      <c r="F20" s="302"/>
      <c r="G20" s="302"/>
      <c r="H20" s="302"/>
      <c r="I20" s="303"/>
    </row>
    <row r="21" spans="1:9" ht="26.45" customHeight="1" x14ac:dyDescent="0.2">
      <c r="A21" s="305" t="s">
        <v>279</v>
      </c>
      <c r="B21" s="305"/>
      <c r="C21" s="305"/>
      <c r="D21" s="305"/>
      <c r="E21" s="305"/>
      <c r="F21" s="305"/>
      <c r="G21" s="15">
        <v>13</v>
      </c>
      <c r="H21" s="36">
        <v>0</v>
      </c>
      <c r="I21" s="36">
        <v>0</v>
      </c>
    </row>
    <row r="22" spans="1:9" x14ac:dyDescent="0.2">
      <c r="A22" s="244" t="s">
        <v>280</v>
      </c>
      <c r="B22" s="244"/>
      <c r="C22" s="244"/>
      <c r="D22" s="244"/>
      <c r="E22" s="244"/>
      <c r="F22" s="244"/>
      <c r="G22" s="16">
        <v>14</v>
      </c>
      <c r="H22" s="36">
        <v>0</v>
      </c>
      <c r="I22" s="36">
        <v>0</v>
      </c>
    </row>
    <row r="23" spans="1:9" x14ac:dyDescent="0.2">
      <c r="A23" s="244" t="s">
        <v>281</v>
      </c>
      <c r="B23" s="244"/>
      <c r="C23" s="244"/>
      <c r="D23" s="244"/>
      <c r="E23" s="244"/>
      <c r="F23" s="244"/>
      <c r="G23" s="16">
        <v>15</v>
      </c>
      <c r="H23" s="36">
        <v>0</v>
      </c>
      <c r="I23" s="36">
        <v>0</v>
      </c>
    </row>
    <row r="24" spans="1:9" x14ac:dyDescent="0.2">
      <c r="A24" s="244" t="s">
        <v>282</v>
      </c>
      <c r="B24" s="244"/>
      <c r="C24" s="244"/>
      <c r="D24" s="244"/>
      <c r="E24" s="244"/>
      <c r="F24" s="244"/>
      <c r="G24" s="16">
        <v>16</v>
      </c>
      <c r="H24" s="36">
        <v>0</v>
      </c>
      <c r="I24" s="36">
        <v>0</v>
      </c>
    </row>
    <row r="25" spans="1:9" x14ac:dyDescent="0.2">
      <c r="A25" s="244" t="s">
        <v>283</v>
      </c>
      <c r="B25" s="244"/>
      <c r="C25" s="244"/>
      <c r="D25" s="244"/>
      <c r="E25" s="244"/>
      <c r="F25" s="244"/>
      <c r="G25" s="16">
        <v>17</v>
      </c>
      <c r="H25" s="36">
        <v>0</v>
      </c>
      <c r="I25" s="36">
        <v>0</v>
      </c>
    </row>
    <row r="26" spans="1:9" x14ac:dyDescent="0.2">
      <c r="A26" s="244" t="s">
        <v>284</v>
      </c>
      <c r="B26" s="244"/>
      <c r="C26" s="244"/>
      <c r="D26" s="244"/>
      <c r="E26" s="244"/>
      <c r="F26" s="244"/>
      <c r="G26" s="16">
        <v>18</v>
      </c>
      <c r="H26" s="36">
        <v>0</v>
      </c>
      <c r="I26" s="36">
        <v>0</v>
      </c>
    </row>
    <row r="27" spans="1:9" ht="25.15" customHeight="1" x14ac:dyDescent="0.2">
      <c r="A27" s="246" t="s">
        <v>285</v>
      </c>
      <c r="B27" s="246"/>
      <c r="C27" s="246"/>
      <c r="D27" s="246"/>
      <c r="E27" s="246"/>
      <c r="F27" s="246"/>
      <c r="G27" s="17">
        <v>19</v>
      </c>
      <c r="H27" s="38">
        <f>SUM(H21:H26)</f>
        <v>0</v>
      </c>
      <c r="I27" s="38">
        <f>SUM(I21:I26)</f>
        <v>0</v>
      </c>
    </row>
    <row r="28" spans="1:9" ht="21" customHeight="1" x14ac:dyDescent="0.2">
      <c r="A28" s="244" t="s">
        <v>286</v>
      </c>
      <c r="B28" s="244"/>
      <c r="C28" s="244"/>
      <c r="D28" s="244"/>
      <c r="E28" s="244"/>
      <c r="F28" s="244"/>
      <c r="G28" s="16">
        <v>20</v>
      </c>
      <c r="H28" s="36">
        <v>0</v>
      </c>
      <c r="I28" s="36">
        <v>0</v>
      </c>
    </row>
    <row r="29" spans="1:9" x14ac:dyDescent="0.2">
      <c r="A29" s="244" t="s">
        <v>287</v>
      </c>
      <c r="B29" s="244"/>
      <c r="C29" s="244"/>
      <c r="D29" s="244"/>
      <c r="E29" s="244"/>
      <c r="F29" s="244"/>
      <c r="G29" s="16">
        <v>21</v>
      </c>
      <c r="H29" s="36">
        <v>0</v>
      </c>
      <c r="I29" s="36">
        <v>0</v>
      </c>
    </row>
    <row r="30" spans="1:9" x14ac:dyDescent="0.2">
      <c r="A30" s="244" t="s">
        <v>288</v>
      </c>
      <c r="B30" s="244"/>
      <c r="C30" s="244"/>
      <c r="D30" s="244"/>
      <c r="E30" s="244"/>
      <c r="F30" s="244"/>
      <c r="G30" s="16">
        <v>22</v>
      </c>
      <c r="H30" s="36">
        <v>0</v>
      </c>
      <c r="I30" s="36">
        <v>0</v>
      </c>
    </row>
    <row r="31" spans="1:9" x14ac:dyDescent="0.2">
      <c r="A31" s="244" t="s">
        <v>289</v>
      </c>
      <c r="B31" s="244"/>
      <c r="C31" s="244"/>
      <c r="D31" s="244"/>
      <c r="E31" s="244"/>
      <c r="F31" s="244"/>
      <c r="G31" s="16">
        <v>23</v>
      </c>
      <c r="H31" s="36">
        <v>0</v>
      </c>
      <c r="I31" s="36">
        <v>0</v>
      </c>
    </row>
    <row r="32" spans="1:9" x14ac:dyDescent="0.2">
      <c r="A32" s="244" t="s">
        <v>290</v>
      </c>
      <c r="B32" s="244"/>
      <c r="C32" s="244"/>
      <c r="D32" s="244"/>
      <c r="E32" s="244"/>
      <c r="F32" s="244"/>
      <c r="G32" s="16">
        <v>24</v>
      </c>
      <c r="H32" s="36">
        <v>0</v>
      </c>
      <c r="I32" s="36">
        <v>0</v>
      </c>
    </row>
    <row r="33" spans="1:9" ht="28.9" customHeight="1" x14ac:dyDescent="0.2">
      <c r="A33" s="246" t="s">
        <v>291</v>
      </c>
      <c r="B33" s="246"/>
      <c r="C33" s="246"/>
      <c r="D33" s="246"/>
      <c r="E33" s="246"/>
      <c r="F33" s="246"/>
      <c r="G33" s="17">
        <v>25</v>
      </c>
      <c r="H33" s="38">
        <f>SUM(H28:H32)</f>
        <v>0</v>
      </c>
      <c r="I33" s="38">
        <f>SUM(I28:I32)</f>
        <v>0</v>
      </c>
    </row>
    <row r="34" spans="1:9" ht="26.45" customHeight="1" x14ac:dyDescent="0.2">
      <c r="A34" s="304" t="s">
        <v>292</v>
      </c>
      <c r="B34" s="304"/>
      <c r="C34" s="304"/>
      <c r="D34" s="304"/>
      <c r="E34" s="304"/>
      <c r="F34" s="304"/>
      <c r="G34" s="18">
        <v>26</v>
      </c>
      <c r="H34" s="39">
        <f>H27+H33</f>
        <v>0</v>
      </c>
      <c r="I34" s="39">
        <f>I27+I33</f>
        <v>0</v>
      </c>
    </row>
    <row r="35" spans="1:9" x14ac:dyDescent="0.2">
      <c r="A35" s="276" t="s">
        <v>250</v>
      </c>
      <c r="B35" s="302"/>
      <c r="C35" s="302"/>
      <c r="D35" s="302"/>
      <c r="E35" s="302"/>
      <c r="F35" s="302"/>
      <c r="G35" s="302">
        <v>0</v>
      </c>
      <c r="H35" s="302"/>
      <c r="I35" s="303"/>
    </row>
    <row r="36" spans="1:9" x14ac:dyDescent="0.2">
      <c r="A36" s="301" t="s">
        <v>293</v>
      </c>
      <c r="B36" s="301"/>
      <c r="C36" s="301"/>
      <c r="D36" s="301"/>
      <c r="E36" s="301"/>
      <c r="F36" s="301"/>
      <c r="G36" s="15">
        <v>27</v>
      </c>
      <c r="H36" s="36">
        <v>0</v>
      </c>
      <c r="I36" s="36">
        <v>0</v>
      </c>
    </row>
    <row r="37" spans="1:9" ht="21.6" customHeight="1" x14ac:dyDescent="0.2">
      <c r="A37" s="196" t="s">
        <v>294</v>
      </c>
      <c r="B37" s="196"/>
      <c r="C37" s="196"/>
      <c r="D37" s="196"/>
      <c r="E37" s="196"/>
      <c r="F37" s="196"/>
      <c r="G37" s="16">
        <v>28</v>
      </c>
      <c r="H37" s="36">
        <v>0</v>
      </c>
      <c r="I37" s="36">
        <v>0</v>
      </c>
    </row>
    <row r="38" spans="1:9" x14ac:dyDescent="0.2">
      <c r="A38" s="196" t="s">
        <v>295</v>
      </c>
      <c r="B38" s="196"/>
      <c r="C38" s="196"/>
      <c r="D38" s="196"/>
      <c r="E38" s="196"/>
      <c r="F38" s="196"/>
      <c r="G38" s="16">
        <v>29</v>
      </c>
      <c r="H38" s="36">
        <v>0</v>
      </c>
      <c r="I38" s="36">
        <v>0</v>
      </c>
    </row>
    <row r="39" spans="1:9" x14ac:dyDescent="0.2">
      <c r="A39" s="196" t="s">
        <v>296</v>
      </c>
      <c r="B39" s="196"/>
      <c r="C39" s="196"/>
      <c r="D39" s="196"/>
      <c r="E39" s="196"/>
      <c r="F39" s="196"/>
      <c r="G39" s="16">
        <v>30</v>
      </c>
      <c r="H39" s="36">
        <v>0</v>
      </c>
      <c r="I39" s="36">
        <v>0</v>
      </c>
    </row>
    <row r="40" spans="1:9" ht="26.45" customHeight="1" x14ac:dyDescent="0.2">
      <c r="A40" s="246" t="s">
        <v>297</v>
      </c>
      <c r="B40" s="246"/>
      <c r="C40" s="246"/>
      <c r="D40" s="246"/>
      <c r="E40" s="246"/>
      <c r="F40" s="246"/>
      <c r="G40" s="17">
        <v>31</v>
      </c>
      <c r="H40" s="38">
        <f>H39+H38+H37+H36</f>
        <v>0</v>
      </c>
      <c r="I40" s="38">
        <f>I39+I38+I37+I36</f>
        <v>0</v>
      </c>
    </row>
    <row r="41" spans="1:9" ht="22.9" customHeight="1" x14ac:dyDescent="0.2">
      <c r="A41" s="196" t="s">
        <v>298</v>
      </c>
      <c r="B41" s="196"/>
      <c r="C41" s="196"/>
      <c r="D41" s="196"/>
      <c r="E41" s="196"/>
      <c r="F41" s="196"/>
      <c r="G41" s="16">
        <v>32</v>
      </c>
      <c r="H41" s="36">
        <v>0</v>
      </c>
      <c r="I41" s="36">
        <v>0</v>
      </c>
    </row>
    <row r="42" spans="1:9" x14ac:dyDescent="0.2">
      <c r="A42" s="196" t="s">
        <v>299</v>
      </c>
      <c r="B42" s="196"/>
      <c r="C42" s="196"/>
      <c r="D42" s="196"/>
      <c r="E42" s="196"/>
      <c r="F42" s="196"/>
      <c r="G42" s="16">
        <v>33</v>
      </c>
      <c r="H42" s="36">
        <v>0</v>
      </c>
      <c r="I42" s="36">
        <v>0</v>
      </c>
    </row>
    <row r="43" spans="1:9" x14ac:dyDescent="0.2">
      <c r="A43" s="196" t="s">
        <v>300</v>
      </c>
      <c r="B43" s="196"/>
      <c r="C43" s="196"/>
      <c r="D43" s="196"/>
      <c r="E43" s="196"/>
      <c r="F43" s="196"/>
      <c r="G43" s="16">
        <v>34</v>
      </c>
      <c r="H43" s="36">
        <v>0</v>
      </c>
      <c r="I43" s="36">
        <v>0</v>
      </c>
    </row>
    <row r="44" spans="1:9" ht="25.15" customHeight="1" x14ac:dyDescent="0.2">
      <c r="A44" s="196" t="s">
        <v>301</v>
      </c>
      <c r="B44" s="196"/>
      <c r="C44" s="196"/>
      <c r="D44" s="196"/>
      <c r="E44" s="196"/>
      <c r="F44" s="196"/>
      <c r="G44" s="16">
        <v>35</v>
      </c>
      <c r="H44" s="36">
        <v>0</v>
      </c>
      <c r="I44" s="36">
        <v>0</v>
      </c>
    </row>
    <row r="45" spans="1:9" x14ac:dyDescent="0.2">
      <c r="A45" s="196" t="s">
        <v>302</v>
      </c>
      <c r="B45" s="196"/>
      <c r="C45" s="196"/>
      <c r="D45" s="196"/>
      <c r="E45" s="196"/>
      <c r="F45" s="196"/>
      <c r="G45" s="16">
        <v>36</v>
      </c>
      <c r="H45" s="36">
        <v>0</v>
      </c>
      <c r="I45" s="36">
        <v>0</v>
      </c>
    </row>
    <row r="46" spans="1:9" ht="25.15" customHeight="1" x14ac:dyDescent="0.2">
      <c r="A46" s="246" t="s">
        <v>303</v>
      </c>
      <c r="B46" s="246"/>
      <c r="C46" s="246"/>
      <c r="D46" s="246"/>
      <c r="E46" s="246"/>
      <c r="F46" s="246"/>
      <c r="G46" s="17">
        <v>37</v>
      </c>
      <c r="H46" s="38">
        <f>H45+H44+H43+H42+H41</f>
        <v>0</v>
      </c>
      <c r="I46" s="38">
        <f>I45+I44+I43+I42+I41</f>
        <v>0</v>
      </c>
    </row>
    <row r="47" spans="1:9" ht="28.15" customHeight="1" x14ac:dyDescent="0.2">
      <c r="A47" s="249" t="s">
        <v>304</v>
      </c>
      <c r="B47" s="249"/>
      <c r="C47" s="249"/>
      <c r="D47" s="249"/>
      <c r="E47" s="249"/>
      <c r="F47" s="249"/>
      <c r="G47" s="17">
        <v>38</v>
      </c>
      <c r="H47" s="38">
        <f>H46+H40</f>
        <v>0</v>
      </c>
      <c r="I47" s="38">
        <f>I46+I40</f>
        <v>0</v>
      </c>
    </row>
    <row r="48" spans="1:9" x14ac:dyDescent="0.2">
      <c r="A48" s="244" t="s">
        <v>305</v>
      </c>
      <c r="B48" s="244"/>
      <c r="C48" s="244"/>
      <c r="D48" s="244"/>
      <c r="E48" s="244"/>
      <c r="F48" s="244"/>
      <c r="G48" s="16">
        <v>39</v>
      </c>
      <c r="H48" s="36">
        <v>0</v>
      </c>
      <c r="I48" s="36">
        <v>0</v>
      </c>
    </row>
    <row r="49" spans="1:9" ht="24.6" customHeight="1" x14ac:dyDescent="0.2">
      <c r="A49" s="249" t="s">
        <v>306</v>
      </c>
      <c r="B49" s="249"/>
      <c r="C49" s="249"/>
      <c r="D49" s="249"/>
      <c r="E49" s="249"/>
      <c r="F49" s="249"/>
      <c r="G49" s="17">
        <v>40</v>
      </c>
      <c r="H49" s="38">
        <f>H19+H34+H47+H48</f>
        <v>0</v>
      </c>
      <c r="I49" s="38">
        <f>I19+I34+I47+I48</f>
        <v>0</v>
      </c>
    </row>
    <row r="50" spans="1:9" x14ac:dyDescent="0.2">
      <c r="A50" s="308" t="s">
        <v>264</v>
      </c>
      <c r="B50" s="308"/>
      <c r="C50" s="308"/>
      <c r="D50" s="308"/>
      <c r="E50" s="308"/>
      <c r="F50" s="308"/>
      <c r="G50" s="16">
        <v>41</v>
      </c>
      <c r="H50" s="36">
        <v>0</v>
      </c>
      <c r="I50" s="36">
        <v>0</v>
      </c>
    </row>
    <row r="51" spans="1:9" ht="28.9" customHeight="1" x14ac:dyDescent="0.2">
      <c r="A51" s="307" t="s">
        <v>307</v>
      </c>
      <c r="B51" s="307"/>
      <c r="C51" s="307"/>
      <c r="D51" s="307"/>
      <c r="E51" s="307"/>
      <c r="F51" s="307"/>
      <c r="G51" s="19">
        <v>42</v>
      </c>
      <c r="H51" s="50">
        <f>H50+H49</f>
        <v>0</v>
      </c>
      <c r="I51" s="50">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1"/>
  <sheetViews>
    <sheetView view="pageBreakPreview" topLeftCell="A31" zoomScale="80" zoomScaleNormal="100" zoomScaleSheetLayoutView="80" workbookViewId="0">
      <selection activeCell="H7" sqref="H7"/>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3.42578125" style="52"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09" t="s">
        <v>308</v>
      </c>
      <c r="B1" s="310"/>
      <c r="C1" s="310"/>
      <c r="D1" s="310"/>
      <c r="E1" s="310"/>
      <c r="F1" s="310"/>
      <c r="G1" s="310"/>
      <c r="H1" s="310"/>
      <c r="I1" s="310"/>
      <c r="J1" s="310"/>
      <c r="K1" s="51"/>
    </row>
    <row r="2" spans="1:23" ht="15.75" x14ac:dyDescent="0.2">
      <c r="A2" s="3"/>
      <c r="B2" s="4"/>
      <c r="C2" s="311" t="s">
        <v>309</v>
      </c>
      <c r="D2" s="311"/>
      <c r="E2" s="5">
        <f>+'Opći podaci'!E4:F4</f>
        <v>43101</v>
      </c>
      <c r="F2" s="6" t="s">
        <v>0</v>
      </c>
      <c r="G2" s="5">
        <f>+'Opći podaci'!H4</f>
        <v>43465</v>
      </c>
      <c r="H2" s="53"/>
      <c r="I2" s="53"/>
      <c r="J2" s="53"/>
      <c r="K2" s="54"/>
      <c r="V2" s="55" t="s">
        <v>361</v>
      </c>
    </row>
    <row r="3" spans="1:23" ht="13.5" customHeight="1" thickBot="1" x14ac:dyDescent="0.25">
      <c r="A3" s="314" t="s">
        <v>310</v>
      </c>
      <c r="B3" s="315"/>
      <c r="C3" s="315"/>
      <c r="D3" s="315"/>
      <c r="E3" s="315"/>
      <c r="F3" s="315"/>
      <c r="G3" s="318" t="s">
        <v>3</v>
      </c>
      <c r="H3" s="320" t="s">
        <v>311</v>
      </c>
      <c r="I3" s="320"/>
      <c r="J3" s="320"/>
      <c r="K3" s="320"/>
      <c r="L3" s="320"/>
      <c r="M3" s="320"/>
      <c r="N3" s="320"/>
      <c r="O3" s="320"/>
      <c r="P3" s="320"/>
      <c r="Q3" s="320"/>
      <c r="R3" s="320"/>
      <c r="S3" s="320"/>
      <c r="T3" s="320"/>
      <c r="U3" s="320"/>
      <c r="V3" s="320" t="s">
        <v>312</v>
      </c>
      <c r="W3" s="322" t="s">
        <v>313</v>
      </c>
    </row>
    <row r="4" spans="1:23" ht="57" thickBot="1" x14ac:dyDescent="0.25">
      <c r="A4" s="316"/>
      <c r="B4" s="317"/>
      <c r="C4" s="317"/>
      <c r="D4" s="317"/>
      <c r="E4" s="317"/>
      <c r="F4" s="317"/>
      <c r="G4" s="319"/>
      <c r="H4" s="56" t="s">
        <v>314</v>
      </c>
      <c r="I4" s="56" t="s">
        <v>315</v>
      </c>
      <c r="J4" s="56" t="s">
        <v>316</v>
      </c>
      <c r="K4" s="56" t="s">
        <v>317</v>
      </c>
      <c r="L4" s="56" t="s">
        <v>318</v>
      </c>
      <c r="M4" s="56" t="s">
        <v>319</v>
      </c>
      <c r="N4" s="56" t="s">
        <v>320</v>
      </c>
      <c r="O4" s="56" t="s">
        <v>321</v>
      </c>
      <c r="P4" s="56" t="s">
        <v>322</v>
      </c>
      <c r="Q4" s="56" t="s">
        <v>323</v>
      </c>
      <c r="R4" s="56" t="s">
        <v>324</v>
      </c>
      <c r="S4" s="56" t="s">
        <v>325</v>
      </c>
      <c r="T4" s="56" t="s">
        <v>326</v>
      </c>
      <c r="U4" s="56" t="s">
        <v>327</v>
      </c>
      <c r="V4" s="321"/>
      <c r="W4" s="323"/>
    </row>
    <row r="5" spans="1:23" ht="22.5" x14ac:dyDescent="0.2">
      <c r="A5" s="324">
        <v>1</v>
      </c>
      <c r="B5" s="325"/>
      <c r="C5" s="325"/>
      <c r="D5" s="325"/>
      <c r="E5" s="325"/>
      <c r="F5" s="325"/>
      <c r="G5" s="7">
        <v>2</v>
      </c>
      <c r="H5" s="57" t="s">
        <v>215</v>
      </c>
      <c r="I5" s="58" t="s">
        <v>216</v>
      </c>
      <c r="J5" s="57" t="s">
        <v>362</v>
      </c>
      <c r="K5" s="58" t="s">
        <v>363</v>
      </c>
      <c r="L5" s="57" t="s">
        <v>364</v>
      </c>
      <c r="M5" s="58" t="s">
        <v>365</v>
      </c>
      <c r="N5" s="57" t="s">
        <v>366</v>
      </c>
      <c r="O5" s="58" t="s">
        <v>367</v>
      </c>
      <c r="P5" s="57" t="s">
        <v>368</v>
      </c>
      <c r="Q5" s="58" t="s">
        <v>369</v>
      </c>
      <c r="R5" s="57" t="s">
        <v>370</v>
      </c>
      <c r="S5" s="58" t="s">
        <v>371</v>
      </c>
      <c r="T5" s="57" t="s">
        <v>372</v>
      </c>
      <c r="U5" s="57" t="s">
        <v>373</v>
      </c>
      <c r="V5" s="57" t="s">
        <v>374</v>
      </c>
      <c r="W5" s="59" t="s">
        <v>375</v>
      </c>
    </row>
    <row r="6" spans="1:23" x14ac:dyDescent="0.2">
      <c r="A6" s="326" t="s">
        <v>328</v>
      </c>
      <c r="B6" s="326"/>
      <c r="C6" s="326"/>
      <c r="D6" s="326"/>
      <c r="E6" s="326"/>
      <c r="F6" s="326"/>
      <c r="G6" s="326"/>
      <c r="H6" s="326"/>
      <c r="I6" s="326"/>
      <c r="J6" s="326"/>
      <c r="K6" s="326"/>
      <c r="L6" s="326"/>
      <c r="M6" s="326"/>
      <c r="N6" s="327"/>
      <c r="O6" s="327"/>
      <c r="P6" s="327"/>
      <c r="Q6" s="327"/>
      <c r="R6" s="327"/>
      <c r="S6" s="327"/>
      <c r="T6" s="327"/>
      <c r="U6" s="327"/>
      <c r="V6" s="327"/>
      <c r="W6" s="328"/>
    </row>
    <row r="7" spans="1:23" x14ac:dyDescent="0.2">
      <c r="A7" s="329" t="s">
        <v>378</v>
      </c>
      <c r="B7" s="329"/>
      <c r="C7" s="329"/>
      <c r="D7" s="329"/>
      <c r="E7" s="329"/>
      <c r="F7" s="329"/>
      <c r="G7" s="8">
        <v>1</v>
      </c>
      <c r="H7" s="60">
        <f>+VLOOKUP($G7,'[1]POD-PK Kons'!$G:$X,MATCH(H$4,'[1]POD-PK Kons'!$G$2:$X$2,0),0)</f>
        <v>116604710</v>
      </c>
      <c r="I7" s="60">
        <f>+VLOOKUP($G7,'[1]POD-PK Kons'!$G:$X,MATCH(I$4,'[1]POD-PK Kons'!$G$2:$X$2,0),0)</f>
        <v>0</v>
      </c>
      <c r="J7" s="60">
        <f>+VLOOKUP($G7,'[1]POD-PK Kons'!$G:$X,MATCH(J$4,'[1]POD-PK Kons'!$G$2:$X$2,0),0)</f>
        <v>0</v>
      </c>
      <c r="K7" s="60">
        <f>+VLOOKUP($G7,'[1]POD-PK Kons'!$G:$X,MATCH(K$4,'[1]POD-PK Kons'!$G$2:$X$2,0),0)</f>
        <v>1446309</v>
      </c>
      <c r="L7" s="60">
        <f>+VLOOKUP($G7,'[1]POD-PK Kons'!$G:$X,MATCH(L$4,'[1]POD-PK Kons'!$G$2:$X$2,0),0)</f>
        <v>3925917</v>
      </c>
      <c r="M7" s="60">
        <f>+VLOOKUP($G7,'[1]POD-PK Kons'!$G:$X,MATCH(M$4,'[1]POD-PK Kons'!$G$2:$X$2,0),0)</f>
        <v>0</v>
      </c>
      <c r="N7" s="60">
        <f>+VLOOKUP($G7,'[1]POD-PK Kons'!$G:$X,MATCH(N$4,'[1]POD-PK Kons'!$G$2:$X$2,0),0)</f>
        <v>2318790</v>
      </c>
      <c r="O7" s="60">
        <f>+VLOOKUP($G7,'[1]POD-PK Kons'!$G:$X,MATCH(O$4,'[1]POD-PK Kons'!$G$2:$X$2,0),0)</f>
        <v>147356786</v>
      </c>
      <c r="P7" s="60">
        <f>+VLOOKUP($G7,'[1]POD-PK Kons'!$G:$X,MATCH(P$4,'[1]POD-PK Kons'!$G$2:$X$2,0),0)</f>
        <v>0</v>
      </c>
      <c r="Q7" s="60">
        <f>+VLOOKUP($G7,'[1]POD-PK Kons'!$G:$X,MATCH(Q$4,'[1]POD-PK Kons'!$G$2:$X$2,0),0)</f>
        <v>0</v>
      </c>
      <c r="R7" s="60">
        <f>+VLOOKUP($G7,'[1]POD-PK Kons'!$G:$X,MATCH(R$4,'[1]POD-PK Kons'!$G$2:$X$2,0),0)</f>
        <v>0</v>
      </c>
      <c r="S7" s="60">
        <f>+VLOOKUP($G7,'[1]POD-PK Kons'!$G:$X,MATCH(S$4,'[1]POD-PK Kons'!$G$2:$X$2,0),0)</f>
        <v>-228039382</v>
      </c>
      <c r="T7" s="60">
        <f>+VLOOKUP($G7,'[1]POD-PK Kons'!$G:$X,MATCH(T$4,'[1]POD-PK Kons'!$G$2:$X$2,0),0)</f>
        <v>-56280307</v>
      </c>
      <c r="U7" s="61">
        <f>H7+I7+J7+K7-L7+M7+N7+O7+P7+Q7+R7+S7+T7</f>
        <v>-20519011</v>
      </c>
      <c r="V7" s="60">
        <f>+VLOOKUP($G7,'[1]POD-PK Kons'!$G:$X,17,0)</f>
        <v>-961619</v>
      </c>
      <c r="W7" s="61">
        <f>U7+V7</f>
        <v>-21480630</v>
      </c>
    </row>
    <row r="8" spans="1:23" x14ac:dyDescent="0.2">
      <c r="A8" s="312" t="s">
        <v>329</v>
      </c>
      <c r="B8" s="312"/>
      <c r="C8" s="312"/>
      <c r="D8" s="312"/>
      <c r="E8" s="312"/>
      <c r="F8" s="312"/>
      <c r="G8" s="8">
        <v>2</v>
      </c>
      <c r="H8" s="60">
        <f>+VLOOKUP($G8,'[1]POD-PK Kons'!$G:$X,MATCH(H$4,'[1]POD-PK Kons'!$G$2:$X$2,0),0)</f>
        <v>0</v>
      </c>
      <c r="I8" s="60">
        <f>+VLOOKUP($G8,'[1]POD-PK Kons'!$G:$X,MATCH(I$4,'[1]POD-PK Kons'!$G$2:$X$2,0),0)</f>
        <v>0</v>
      </c>
      <c r="J8" s="60">
        <f>+VLOOKUP($G8,'[1]POD-PK Kons'!$G:$X,MATCH(J$4,'[1]POD-PK Kons'!$G$2:$X$2,0),0)</f>
        <v>0</v>
      </c>
      <c r="K8" s="60">
        <f>+VLOOKUP($G8,'[1]POD-PK Kons'!$G:$X,MATCH(K$4,'[1]POD-PK Kons'!$G$2:$X$2,0),0)</f>
        <v>0</v>
      </c>
      <c r="L8" s="60">
        <f>+VLOOKUP($G8,'[1]POD-PK Kons'!$G:$X,MATCH(L$4,'[1]POD-PK Kons'!$G$2:$X$2,0),0)</f>
        <v>0</v>
      </c>
      <c r="M8" s="60">
        <f>+VLOOKUP($G8,'[1]POD-PK Kons'!$G:$X,MATCH(M$4,'[1]POD-PK Kons'!$G$2:$X$2,0),0)</f>
        <v>0</v>
      </c>
      <c r="N8" s="60">
        <f>+VLOOKUP($G8,'[1]POD-PK Kons'!$G:$X,MATCH(N$4,'[1]POD-PK Kons'!$G$2:$X$2,0),0)</f>
        <v>0</v>
      </c>
      <c r="O8" s="60">
        <f>+VLOOKUP($G8,'[1]POD-PK Kons'!$G:$X,MATCH(O$4,'[1]POD-PK Kons'!$G$2:$X$2,0),0)</f>
        <v>0</v>
      </c>
      <c r="P8" s="60">
        <f>+VLOOKUP($G8,'[1]POD-PK Kons'!$G:$X,MATCH(P$4,'[1]POD-PK Kons'!$G$2:$X$2,0),0)</f>
        <v>0</v>
      </c>
      <c r="Q8" s="60">
        <f>+VLOOKUP($G8,'[1]POD-PK Kons'!$G:$X,MATCH(Q$4,'[1]POD-PK Kons'!$G$2:$X$2,0),0)</f>
        <v>0</v>
      </c>
      <c r="R8" s="60">
        <f>+VLOOKUP($G8,'[1]POD-PK Kons'!$G:$X,MATCH(R$4,'[1]POD-PK Kons'!$G$2:$X$2,0),0)</f>
        <v>0</v>
      </c>
      <c r="S8" s="60">
        <f>+VLOOKUP($G8,'[1]POD-PK Kons'!$G:$X,MATCH(S$4,'[1]POD-PK Kons'!$G$2:$X$2,0),0)</f>
        <v>0</v>
      </c>
      <c r="T8" s="60">
        <f>+VLOOKUP($G8,'[1]POD-PK Kons'!$G:$X,MATCH(T$4,'[1]POD-PK Kons'!$G$2:$X$2,0),0)</f>
        <v>0</v>
      </c>
      <c r="U8" s="61">
        <f t="shared" ref="U8:U9" si="0">H8+I8+J8+K8-L8+M8+N8+O8+P8+Q8+R8+S8+T8</f>
        <v>0</v>
      </c>
      <c r="V8" s="60">
        <f>+VLOOKUP($G8,'[1]POD-PK Kons'!$G:$X,17,0)</f>
        <v>0</v>
      </c>
      <c r="W8" s="61">
        <f t="shared" ref="W8:W9" si="1">U8+V8</f>
        <v>0</v>
      </c>
    </row>
    <row r="9" spans="1:23" x14ac:dyDescent="0.2">
      <c r="A9" s="312" t="s">
        <v>330</v>
      </c>
      <c r="B9" s="312"/>
      <c r="C9" s="312"/>
      <c r="D9" s="312"/>
      <c r="E9" s="312"/>
      <c r="F9" s="312"/>
      <c r="G9" s="8">
        <v>3</v>
      </c>
      <c r="H9" s="60">
        <f>+VLOOKUP($G9,'[1]POD-PK Kons'!$G:$X,MATCH(H$4,'[1]POD-PK Kons'!$G$2:$X$2,0),0)</f>
        <v>0</v>
      </c>
      <c r="I9" s="60">
        <f>+VLOOKUP($G9,'[1]POD-PK Kons'!$G:$X,MATCH(I$4,'[1]POD-PK Kons'!$G$2:$X$2,0),0)</f>
        <v>0</v>
      </c>
      <c r="J9" s="60">
        <f>+VLOOKUP($G9,'[1]POD-PK Kons'!$G:$X,MATCH(J$4,'[1]POD-PK Kons'!$G$2:$X$2,0),0)</f>
        <v>0</v>
      </c>
      <c r="K9" s="60">
        <f>+VLOOKUP($G9,'[1]POD-PK Kons'!$G:$X,MATCH(K$4,'[1]POD-PK Kons'!$G$2:$X$2,0),0)</f>
        <v>0</v>
      </c>
      <c r="L9" s="60">
        <f>+VLOOKUP($G9,'[1]POD-PK Kons'!$G:$X,MATCH(L$4,'[1]POD-PK Kons'!$G$2:$X$2,0),0)</f>
        <v>0</v>
      </c>
      <c r="M9" s="60">
        <f>+VLOOKUP($G9,'[1]POD-PK Kons'!$G:$X,MATCH(M$4,'[1]POD-PK Kons'!$G$2:$X$2,0),0)</f>
        <v>0</v>
      </c>
      <c r="N9" s="60">
        <f>+VLOOKUP($G9,'[1]POD-PK Kons'!$G:$X,MATCH(N$4,'[1]POD-PK Kons'!$G$2:$X$2,0),0)</f>
        <v>0</v>
      </c>
      <c r="O9" s="60">
        <f>+VLOOKUP($G9,'[1]POD-PK Kons'!$G:$X,MATCH(O$4,'[1]POD-PK Kons'!$G$2:$X$2,0),0)</f>
        <v>0</v>
      </c>
      <c r="P9" s="60">
        <f>+VLOOKUP($G9,'[1]POD-PK Kons'!$G:$X,MATCH(P$4,'[1]POD-PK Kons'!$G$2:$X$2,0),0)</f>
        <v>0</v>
      </c>
      <c r="Q9" s="60">
        <f>+VLOOKUP($G9,'[1]POD-PK Kons'!$G:$X,MATCH(Q$4,'[1]POD-PK Kons'!$G$2:$X$2,0),0)</f>
        <v>0</v>
      </c>
      <c r="R9" s="60">
        <f>+VLOOKUP($G9,'[1]POD-PK Kons'!$G:$X,MATCH(R$4,'[1]POD-PK Kons'!$G$2:$X$2,0),0)</f>
        <v>0</v>
      </c>
      <c r="S9" s="60">
        <f>+VLOOKUP($G9,'[1]POD-PK Kons'!$G:$X,MATCH(S$4,'[1]POD-PK Kons'!$G$2:$X$2,0),0)</f>
        <v>0</v>
      </c>
      <c r="T9" s="60">
        <f>+VLOOKUP($G9,'[1]POD-PK Kons'!$G:$X,MATCH(T$4,'[1]POD-PK Kons'!$G$2:$X$2,0),0)</f>
        <v>0</v>
      </c>
      <c r="U9" s="61">
        <f t="shared" si="0"/>
        <v>0</v>
      </c>
      <c r="V9" s="60">
        <f>+VLOOKUP($G9,'[1]POD-PK Kons'!$G:$X,17,0)</f>
        <v>0</v>
      </c>
      <c r="W9" s="61">
        <f t="shared" si="1"/>
        <v>0</v>
      </c>
    </row>
    <row r="10" spans="1:23" ht="22.5" customHeight="1" x14ac:dyDescent="0.2">
      <c r="A10" s="313" t="s">
        <v>379</v>
      </c>
      <c r="B10" s="313"/>
      <c r="C10" s="313"/>
      <c r="D10" s="313"/>
      <c r="E10" s="313"/>
      <c r="F10" s="313"/>
      <c r="G10" s="9">
        <v>4</v>
      </c>
      <c r="H10" s="62">
        <f>H7+H8+H9</f>
        <v>116604710</v>
      </c>
      <c r="I10" s="62">
        <f t="shared" ref="I10:W10" si="2">I7+I8+I9</f>
        <v>0</v>
      </c>
      <c r="J10" s="62">
        <f t="shared" si="2"/>
        <v>0</v>
      </c>
      <c r="K10" s="62">
        <f t="shared" si="2"/>
        <v>1446309</v>
      </c>
      <c r="L10" s="62">
        <f t="shared" si="2"/>
        <v>3925917</v>
      </c>
      <c r="M10" s="62">
        <f t="shared" si="2"/>
        <v>0</v>
      </c>
      <c r="N10" s="62">
        <f t="shared" si="2"/>
        <v>2318790</v>
      </c>
      <c r="O10" s="62">
        <f t="shared" si="2"/>
        <v>147356786</v>
      </c>
      <c r="P10" s="62">
        <f t="shared" si="2"/>
        <v>0</v>
      </c>
      <c r="Q10" s="62">
        <f t="shared" si="2"/>
        <v>0</v>
      </c>
      <c r="R10" s="62">
        <f t="shared" si="2"/>
        <v>0</v>
      </c>
      <c r="S10" s="62">
        <f t="shared" si="2"/>
        <v>-228039382</v>
      </c>
      <c r="T10" s="62">
        <f t="shared" si="2"/>
        <v>-56280307</v>
      </c>
      <c r="U10" s="62">
        <f t="shared" si="2"/>
        <v>-20519011</v>
      </c>
      <c r="V10" s="62">
        <f t="shared" si="2"/>
        <v>-961619</v>
      </c>
      <c r="W10" s="62">
        <f t="shared" si="2"/>
        <v>-21480630</v>
      </c>
    </row>
    <row r="11" spans="1:23" x14ac:dyDescent="0.2">
      <c r="A11" s="312" t="s">
        <v>331</v>
      </c>
      <c r="B11" s="312"/>
      <c r="C11" s="312"/>
      <c r="D11" s="312"/>
      <c r="E11" s="312"/>
      <c r="F11" s="312"/>
      <c r="G11" s="8">
        <v>5</v>
      </c>
      <c r="H11" s="64">
        <v>0</v>
      </c>
      <c r="I11" s="64">
        <v>0</v>
      </c>
      <c r="J11" s="64">
        <v>0</v>
      </c>
      <c r="K11" s="64">
        <v>0</v>
      </c>
      <c r="L11" s="64">
        <v>0</v>
      </c>
      <c r="M11" s="64">
        <v>0</v>
      </c>
      <c r="N11" s="64">
        <v>0</v>
      </c>
      <c r="O11" s="64">
        <v>0</v>
      </c>
      <c r="P11" s="64">
        <v>0</v>
      </c>
      <c r="Q11" s="64">
        <v>0</v>
      </c>
      <c r="R11" s="64">
        <v>0</v>
      </c>
      <c r="S11" s="64">
        <v>0</v>
      </c>
      <c r="T11" s="60">
        <v>12364147</v>
      </c>
      <c r="U11" s="61">
        <f>H11+I11+J11+K11-L11+M11+N11+O11+P11+Q11+R11+S11+T11</f>
        <v>12364147</v>
      </c>
      <c r="V11" s="60">
        <f>+VLOOKUP($G11,'[1]POD-PK Kons'!$G:$X,17,0)</f>
        <v>308042</v>
      </c>
      <c r="W11" s="61">
        <f t="shared" ref="W11:W28" si="3">U11+V11</f>
        <v>12672189</v>
      </c>
    </row>
    <row r="12" spans="1:23" x14ac:dyDescent="0.2">
      <c r="A12" s="312" t="s">
        <v>332</v>
      </c>
      <c r="B12" s="312"/>
      <c r="C12" s="312"/>
      <c r="D12" s="312"/>
      <c r="E12" s="312"/>
      <c r="F12" s="312"/>
      <c r="G12" s="8">
        <v>6</v>
      </c>
      <c r="H12" s="64">
        <v>0</v>
      </c>
      <c r="I12" s="64">
        <v>0</v>
      </c>
      <c r="J12" s="64">
        <v>0</v>
      </c>
      <c r="K12" s="64">
        <v>0</v>
      </c>
      <c r="L12" s="64">
        <v>0</v>
      </c>
      <c r="M12" s="64">
        <v>0</v>
      </c>
      <c r="N12" s="60">
        <f>+VLOOKUP($G12,'[1]POD-PK Kons'!$G:$X,MATCH(N$4,'[1]POD-PK Kons'!$G$2:$X$2,0),0)</f>
        <v>0</v>
      </c>
      <c r="O12" s="64">
        <v>0</v>
      </c>
      <c r="P12" s="64">
        <v>0</v>
      </c>
      <c r="Q12" s="64">
        <v>0</v>
      </c>
      <c r="R12" s="64">
        <v>0</v>
      </c>
      <c r="S12" s="64">
        <v>0</v>
      </c>
      <c r="T12" s="64">
        <v>0</v>
      </c>
      <c r="U12" s="61">
        <f t="shared" ref="U12:U28" si="4">H12+I12+J12+K12-L12+M12+N12+O12+P12+Q12+R12+S12+T12</f>
        <v>0</v>
      </c>
      <c r="V12" s="60">
        <f>+VLOOKUP($G12,'[1]POD-PK Kons'!$G:$X,17,0)</f>
        <v>0</v>
      </c>
      <c r="W12" s="61">
        <f t="shared" si="3"/>
        <v>0</v>
      </c>
    </row>
    <row r="13" spans="1:23" ht="26.25" customHeight="1" x14ac:dyDescent="0.2">
      <c r="A13" s="312" t="s">
        <v>333</v>
      </c>
      <c r="B13" s="312"/>
      <c r="C13" s="312"/>
      <c r="D13" s="312"/>
      <c r="E13" s="312"/>
      <c r="F13" s="312"/>
      <c r="G13" s="8">
        <v>7</v>
      </c>
      <c r="H13" s="64">
        <v>0</v>
      </c>
      <c r="I13" s="64">
        <v>0</v>
      </c>
      <c r="J13" s="64">
        <v>0</v>
      </c>
      <c r="K13" s="64">
        <v>0</v>
      </c>
      <c r="L13" s="64">
        <v>0</v>
      </c>
      <c r="M13" s="64">
        <v>0</v>
      </c>
      <c r="N13" s="64">
        <v>0</v>
      </c>
      <c r="O13" s="60">
        <f>+VLOOKUP($G13,'[1]POD-PK Kons'!$G:$X,MATCH(O$4,'[1]POD-PK Kons'!$G$2:$X$2,0),0)</f>
        <v>-18803201</v>
      </c>
      <c r="P13" s="64">
        <v>0</v>
      </c>
      <c r="Q13" s="64">
        <v>0</v>
      </c>
      <c r="R13" s="64">
        <v>0</v>
      </c>
      <c r="S13" s="36">
        <f>+VLOOKUP($G13,'[1]POD-PK Kons'!$G:$X,MATCH(S$4,'[1]POD-PK Kons'!$G$2:$X$2,0),0)</f>
        <v>2987542</v>
      </c>
      <c r="T13" s="36">
        <f>+VLOOKUP($G13,'[1]POD-PK Kons'!$G:$X,MATCH(T$4,'[1]POD-PK Kons'!$G$2:$X$2,0),0)</f>
        <v>0</v>
      </c>
      <c r="U13" s="61">
        <f t="shared" si="4"/>
        <v>-15815659</v>
      </c>
      <c r="V13" s="36">
        <f>+VLOOKUP($G13,'[1]POD-PK Kons'!$G:$X,17,0)</f>
        <v>0</v>
      </c>
      <c r="W13" s="61">
        <f t="shared" si="3"/>
        <v>-15815659</v>
      </c>
    </row>
    <row r="14" spans="1:23" ht="29.25" customHeight="1" x14ac:dyDescent="0.2">
      <c r="A14" s="312" t="s">
        <v>334</v>
      </c>
      <c r="B14" s="312"/>
      <c r="C14" s="312"/>
      <c r="D14" s="312"/>
      <c r="E14" s="312"/>
      <c r="F14" s="312"/>
      <c r="G14" s="8">
        <v>8</v>
      </c>
      <c r="H14" s="64">
        <v>0</v>
      </c>
      <c r="I14" s="64">
        <v>0</v>
      </c>
      <c r="J14" s="64">
        <v>0</v>
      </c>
      <c r="K14" s="64">
        <v>0</v>
      </c>
      <c r="L14" s="64">
        <v>0</v>
      </c>
      <c r="M14" s="64">
        <v>0</v>
      </c>
      <c r="N14" s="64">
        <v>0</v>
      </c>
      <c r="O14" s="64">
        <v>0</v>
      </c>
      <c r="P14" s="60">
        <f>+VLOOKUP($G14,'[1]POD-PK Kons'!$G:$X,MATCH(P$4,'[1]POD-PK Kons'!$G$2:$X$2,0),0)</f>
        <v>0</v>
      </c>
      <c r="Q14" s="64">
        <v>0</v>
      </c>
      <c r="R14" s="64">
        <v>0</v>
      </c>
      <c r="S14" s="36">
        <f>+VLOOKUP($G14,'[1]POD-PK Kons'!$G:$X,MATCH(S$4,'[1]POD-PK Kons'!$G$2:$X$2,0),0)</f>
        <v>0</v>
      </c>
      <c r="T14" s="36">
        <f>+VLOOKUP($G14,'[1]POD-PK Kons'!$G:$X,MATCH(T$4,'[1]POD-PK Kons'!$G$2:$X$2,0),0)</f>
        <v>0</v>
      </c>
      <c r="U14" s="61">
        <f t="shared" si="4"/>
        <v>0</v>
      </c>
      <c r="V14" s="36">
        <f>+VLOOKUP($G14,'[1]POD-PK Kons'!$G:$X,17,0)</f>
        <v>0</v>
      </c>
      <c r="W14" s="61">
        <f t="shared" si="3"/>
        <v>0</v>
      </c>
    </row>
    <row r="15" spans="1:23" x14ac:dyDescent="0.2">
      <c r="A15" s="312" t="s">
        <v>335</v>
      </c>
      <c r="B15" s="312"/>
      <c r="C15" s="312"/>
      <c r="D15" s="312"/>
      <c r="E15" s="312"/>
      <c r="F15" s="312"/>
      <c r="G15" s="8">
        <v>9</v>
      </c>
      <c r="H15" s="64">
        <v>0</v>
      </c>
      <c r="I15" s="64">
        <v>0</v>
      </c>
      <c r="J15" s="64">
        <v>0</v>
      </c>
      <c r="K15" s="64">
        <v>0</v>
      </c>
      <c r="L15" s="64">
        <v>0</v>
      </c>
      <c r="M15" s="64">
        <v>0</v>
      </c>
      <c r="N15" s="64">
        <v>0</v>
      </c>
      <c r="O15" s="64">
        <v>0</v>
      </c>
      <c r="P15" s="64">
        <v>0</v>
      </c>
      <c r="Q15" s="60">
        <f>+VLOOKUP($G15,'[1]POD-PK Kons'!$G:$X,MATCH(Q$4,'[1]POD-PK Kons'!$G$2:$X$2,0),0)</f>
        <v>0</v>
      </c>
      <c r="R15" s="64">
        <v>0</v>
      </c>
      <c r="S15" s="36">
        <f>+VLOOKUP($G15,'[1]POD-PK Kons'!$G:$X,MATCH(S$4,'[1]POD-PK Kons'!$G$2:$X$2,0),0)</f>
        <v>0</v>
      </c>
      <c r="T15" s="36">
        <f>+VLOOKUP($G15,'[1]POD-PK Kons'!$G:$X,MATCH(T$4,'[1]POD-PK Kons'!$G$2:$X$2,0),0)</f>
        <v>0</v>
      </c>
      <c r="U15" s="61">
        <f t="shared" si="4"/>
        <v>0</v>
      </c>
      <c r="V15" s="36">
        <f>+VLOOKUP($G15,'[1]POD-PK Kons'!$G:$X,17,0)</f>
        <v>0</v>
      </c>
      <c r="W15" s="61">
        <f t="shared" si="3"/>
        <v>0</v>
      </c>
    </row>
    <row r="16" spans="1:23" ht="28.5" customHeight="1" x14ac:dyDescent="0.2">
      <c r="A16" s="312" t="s">
        <v>336</v>
      </c>
      <c r="B16" s="312"/>
      <c r="C16" s="312"/>
      <c r="D16" s="312"/>
      <c r="E16" s="312"/>
      <c r="F16" s="312"/>
      <c r="G16" s="8">
        <v>10</v>
      </c>
      <c r="H16" s="64">
        <v>0</v>
      </c>
      <c r="I16" s="64">
        <v>0</v>
      </c>
      <c r="J16" s="64">
        <v>0</v>
      </c>
      <c r="K16" s="64">
        <v>0</v>
      </c>
      <c r="L16" s="64">
        <v>0</v>
      </c>
      <c r="M16" s="64">
        <v>0</v>
      </c>
      <c r="N16" s="64">
        <v>0</v>
      </c>
      <c r="O16" s="64">
        <v>0</v>
      </c>
      <c r="P16" s="64">
        <v>0</v>
      </c>
      <c r="Q16" s="64">
        <v>0</v>
      </c>
      <c r="R16" s="60">
        <f>+VLOOKUP($G16,'[1]POD-PK Kons'!$G:$X,MATCH(R$4,'[1]POD-PK Kons'!$G$2:$X$2,0),0)</f>
        <v>0</v>
      </c>
      <c r="S16" s="36">
        <f>+VLOOKUP($G16,'[1]POD-PK Kons'!$G:$X,MATCH(S$4,'[1]POD-PK Kons'!$G$2:$X$2,0),0)</f>
        <v>0</v>
      </c>
      <c r="T16" s="36">
        <f>+VLOOKUP($G16,'[1]POD-PK Kons'!$G:$X,MATCH(T$4,'[1]POD-PK Kons'!$G$2:$X$2,0),0)</f>
        <v>0</v>
      </c>
      <c r="U16" s="61">
        <f t="shared" si="4"/>
        <v>0</v>
      </c>
      <c r="V16" s="36">
        <f>+VLOOKUP($G16,'[1]POD-PK Kons'!$G:$X,17,0)</f>
        <v>0</v>
      </c>
      <c r="W16" s="61">
        <f t="shared" si="3"/>
        <v>0</v>
      </c>
    </row>
    <row r="17" spans="1:23" ht="23.25" customHeight="1" x14ac:dyDescent="0.2">
      <c r="A17" s="312" t="s">
        <v>337</v>
      </c>
      <c r="B17" s="312"/>
      <c r="C17" s="312"/>
      <c r="D17" s="312"/>
      <c r="E17" s="312"/>
      <c r="F17" s="312"/>
      <c r="G17" s="8">
        <v>11</v>
      </c>
      <c r="H17" s="64">
        <v>0</v>
      </c>
      <c r="I17" s="64">
        <v>0</v>
      </c>
      <c r="J17" s="64">
        <v>0</v>
      </c>
      <c r="K17" s="64">
        <v>0</v>
      </c>
      <c r="L17" s="64">
        <v>0</v>
      </c>
      <c r="M17" s="64">
        <v>0</v>
      </c>
      <c r="N17" s="36">
        <f>+VLOOKUP($G17,'[1]POD-PK Kons'!$G:$X,MATCH(N$4,'[1]POD-PK Kons'!$G$2:$X$2,0),0)</f>
        <v>0</v>
      </c>
      <c r="O17" s="36">
        <f>+VLOOKUP($G17,'[1]POD-PK Kons'!$G:$X,MATCH(O$4,'[1]POD-PK Kons'!$G$2:$X$2,0),0)</f>
        <v>0</v>
      </c>
      <c r="P17" s="36">
        <f>+VLOOKUP($G17,'[1]POD-PK Kons'!$G:$X,MATCH(P$4,'[1]POD-PK Kons'!$G$2:$X$2,0),0)</f>
        <v>0</v>
      </c>
      <c r="Q17" s="36">
        <f>+VLOOKUP($G17,'[1]POD-PK Kons'!$G:$X,MATCH(Q$4,'[1]POD-PK Kons'!$G$2:$X$2,0),0)</f>
        <v>0</v>
      </c>
      <c r="R17" s="36">
        <f>+VLOOKUP($G17,'[1]POD-PK Kons'!$G:$X,MATCH(R$4,'[1]POD-PK Kons'!$G$2:$X$2,0),0)</f>
        <v>0</v>
      </c>
      <c r="S17" s="36">
        <f>+VLOOKUP($G17,'[1]POD-PK Kons'!$G:$X,MATCH(S$4,'[1]POD-PK Kons'!$G$2:$X$2,0),0)</f>
        <v>0</v>
      </c>
      <c r="T17" s="36">
        <f>+VLOOKUP($G17,'[1]POD-PK Kons'!$G:$X,MATCH(T$4,'[1]POD-PK Kons'!$G$2:$X$2,0),0)</f>
        <v>0</v>
      </c>
      <c r="U17" s="61">
        <f t="shared" si="4"/>
        <v>0</v>
      </c>
      <c r="V17" s="36">
        <f>+VLOOKUP($G17,'[1]POD-PK Kons'!$G:$X,17,0)</f>
        <v>0</v>
      </c>
      <c r="W17" s="61">
        <f t="shared" si="3"/>
        <v>0</v>
      </c>
    </row>
    <row r="18" spans="1:23" x14ac:dyDescent="0.2">
      <c r="A18" s="312" t="s">
        <v>338</v>
      </c>
      <c r="B18" s="312"/>
      <c r="C18" s="312"/>
      <c r="D18" s="312"/>
      <c r="E18" s="312"/>
      <c r="F18" s="312"/>
      <c r="G18" s="8">
        <v>12</v>
      </c>
      <c r="H18" s="64">
        <v>0</v>
      </c>
      <c r="I18" s="64">
        <v>0</v>
      </c>
      <c r="J18" s="64">
        <v>0</v>
      </c>
      <c r="K18" s="64">
        <v>0</v>
      </c>
      <c r="L18" s="64">
        <v>0</v>
      </c>
      <c r="M18" s="64">
        <v>0</v>
      </c>
      <c r="N18" s="36">
        <f>+VLOOKUP($G18,'[1]POD-PK Kons'!$G:$X,MATCH(N$4,'[1]POD-PK Kons'!$G$2:$X$2,0),0)</f>
        <v>0</v>
      </c>
      <c r="O18" s="36">
        <f>+VLOOKUP($G18,'[1]POD-PK Kons'!$G:$X,MATCH(O$4,'[1]POD-PK Kons'!$G$2:$X$2,0),0)</f>
        <v>0</v>
      </c>
      <c r="P18" s="36">
        <f>+VLOOKUP($G18,'[1]POD-PK Kons'!$G:$X,MATCH(P$4,'[1]POD-PK Kons'!$G$2:$X$2,0),0)</f>
        <v>0</v>
      </c>
      <c r="Q18" s="36">
        <f>+VLOOKUP($G18,'[1]POD-PK Kons'!$G:$X,MATCH(Q$4,'[1]POD-PK Kons'!$G$2:$X$2,0),0)</f>
        <v>0</v>
      </c>
      <c r="R18" s="36">
        <f>+VLOOKUP($G18,'[1]POD-PK Kons'!$G:$X,MATCH(R$4,'[1]POD-PK Kons'!$G$2:$X$2,0),0)</f>
        <v>0</v>
      </c>
      <c r="S18" s="36">
        <f>+VLOOKUP($G18,'[1]POD-PK Kons'!$G:$X,MATCH(S$4,'[1]POD-PK Kons'!$G$2:$X$2,0),0)</f>
        <v>0</v>
      </c>
      <c r="T18" s="36">
        <f>+VLOOKUP($G18,'[1]POD-PK Kons'!$G:$X,MATCH(T$4,'[1]POD-PK Kons'!$G$2:$X$2,0),0)</f>
        <v>0</v>
      </c>
      <c r="U18" s="61">
        <f t="shared" si="4"/>
        <v>0</v>
      </c>
      <c r="V18" s="36">
        <f>+VLOOKUP($G18,'[1]POD-PK Kons'!$G:$X,17,0)</f>
        <v>0</v>
      </c>
      <c r="W18" s="61">
        <f t="shared" si="3"/>
        <v>0</v>
      </c>
    </row>
    <row r="19" spans="1:23" x14ac:dyDescent="0.2">
      <c r="A19" s="312" t="s">
        <v>339</v>
      </c>
      <c r="B19" s="312"/>
      <c r="C19" s="312"/>
      <c r="D19" s="312"/>
      <c r="E19" s="312"/>
      <c r="F19" s="312"/>
      <c r="G19" s="8">
        <v>13</v>
      </c>
      <c r="H19" s="36">
        <f>+VLOOKUP($G19,'[1]POD-PK Kons'!$G:$X,MATCH(H$4,'[1]POD-PK Kons'!$G$2:$X$2,0),0)</f>
        <v>0</v>
      </c>
      <c r="I19" s="36">
        <f>+VLOOKUP($G19,'[1]POD-PK Kons'!$G:$X,MATCH(I$4,'[1]POD-PK Kons'!$G$2:$X$2,0),0)</f>
        <v>0</v>
      </c>
      <c r="J19" s="36">
        <f>+VLOOKUP($G19,'[1]POD-PK Kons'!$G:$X,MATCH(J$4,'[1]POD-PK Kons'!$G$2:$X$2,0),0)</f>
        <v>0</v>
      </c>
      <c r="K19" s="36">
        <f>+VLOOKUP($G19,'[1]POD-PK Kons'!$G:$X,MATCH(K$4,'[1]POD-PK Kons'!$G$2:$X$2,0),0)</f>
        <v>0</v>
      </c>
      <c r="L19" s="36">
        <f>+VLOOKUP($G19,'[1]POD-PK Kons'!$G:$X,MATCH(L$4,'[1]POD-PK Kons'!$G$2:$X$2,0),0)</f>
        <v>0</v>
      </c>
      <c r="M19" s="36">
        <f>+VLOOKUP($G19,'[1]POD-PK Kons'!$G:$X,MATCH(M$4,'[1]POD-PK Kons'!$G$2:$X$2,0),0)</f>
        <v>0</v>
      </c>
      <c r="N19" s="36">
        <f>+VLOOKUP($G19,'[1]POD-PK Kons'!$G:$X,MATCH(N$4,'[1]POD-PK Kons'!$G$2:$X$2,0),0)</f>
        <v>0</v>
      </c>
      <c r="O19" s="36">
        <f>+VLOOKUP($G19,'[1]POD-PK Kons'!$G:$X,MATCH(O$4,'[1]POD-PK Kons'!$G$2:$X$2,0),0)</f>
        <v>0</v>
      </c>
      <c r="P19" s="36">
        <f>+VLOOKUP($G19,'[1]POD-PK Kons'!$G:$X,MATCH(P$4,'[1]POD-PK Kons'!$G$2:$X$2,0),0)</f>
        <v>0</v>
      </c>
      <c r="Q19" s="36">
        <f>+VLOOKUP($G19,'[1]POD-PK Kons'!$G:$X,MATCH(Q$4,'[1]POD-PK Kons'!$G$2:$X$2,0),0)</f>
        <v>0</v>
      </c>
      <c r="R19" s="36">
        <f>+VLOOKUP($G19,'[1]POD-PK Kons'!$G:$X,MATCH(R$4,'[1]POD-PK Kons'!$G$2:$X$2,0),0)</f>
        <v>0</v>
      </c>
      <c r="S19" s="36">
        <f>+VLOOKUP($G19,'[1]POD-PK Kons'!$G:$X,MATCH(S$4,'[1]POD-PK Kons'!$G$2:$X$2,0),0)</f>
        <v>0</v>
      </c>
      <c r="T19" s="36">
        <f>+VLOOKUP($G19,'[1]POD-PK Kons'!$G:$X,MATCH(T$4,'[1]POD-PK Kons'!$G$2:$X$2,0),0)</f>
        <v>0</v>
      </c>
      <c r="U19" s="61">
        <f t="shared" si="4"/>
        <v>0</v>
      </c>
      <c r="V19" s="36">
        <f>+VLOOKUP($G19,'[1]POD-PK Kons'!$G:$X,17,0)</f>
        <v>0</v>
      </c>
      <c r="W19" s="61">
        <f t="shared" si="3"/>
        <v>0</v>
      </c>
    </row>
    <row r="20" spans="1:23" x14ac:dyDescent="0.2">
      <c r="A20" s="312" t="s">
        <v>340</v>
      </c>
      <c r="B20" s="312"/>
      <c r="C20" s="312"/>
      <c r="D20" s="312"/>
      <c r="E20" s="312"/>
      <c r="F20" s="312"/>
      <c r="G20" s="8">
        <v>14</v>
      </c>
      <c r="H20" s="64">
        <v>0</v>
      </c>
      <c r="I20" s="64">
        <v>0</v>
      </c>
      <c r="J20" s="64">
        <v>0</v>
      </c>
      <c r="K20" s="64">
        <v>0</v>
      </c>
      <c r="L20" s="64">
        <v>0</v>
      </c>
      <c r="M20" s="64">
        <v>0</v>
      </c>
      <c r="N20" s="36">
        <f>+VLOOKUP($G20,'[1]POD-PK Kons'!$G:$X,MATCH(N$4,'[1]POD-PK Kons'!$G$2:$X$2,0),0)</f>
        <v>0</v>
      </c>
      <c r="O20" s="36">
        <f>+VLOOKUP($G20,'[1]POD-PK Kons'!$G:$X,MATCH(O$4,'[1]POD-PK Kons'!$G$2:$X$2,0),0)</f>
        <v>0</v>
      </c>
      <c r="P20" s="36">
        <f>+VLOOKUP($G20,'[1]POD-PK Kons'!$G:$X,MATCH(P$4,'[1]POD-PK Kons'!$G$2:$X$2,0),0)</f>
        <v>0</v>
      </c>
      <c r="Q20" s="36">
        <f>+VLOOKUP($G20,'[1]POD-PK Kons'!$G:$X,MATCH(Q$4,'[1]POD-PK Kons'!$G$2:$X$2,0),0)</f>
        <v>0</v>
      </c>
      <c r="R20" s="36">
        <f>+VLOOKUP($G20,'[1]POD-PK Kons'!$G:$X,MATCH(R$4,'[1]POD-PK Kons'!$G$2:$X$2,0),0)</f>
        <v>0</v>
      </c>
      <c r="S20" s="36">
        <f>+VLOOKUP($G20,'[1]POD-PK Kons'!$G:$X,MATCH(S$4,'[1]POD-PK Kons'!$G$2:$X$2,0),0)</f>
        <v>0</v>
      </c>
      <c r="T20" s="36">
        <f>+VLOOKUP($G20,'[1]POD-PK Kons'!$G:$X,MATCH(T$4,'[1]POD-PK Kons'!$G$2:$X$2,0),0)</f>
        <v>0</v>
      </c>
      <c r="U20" s="61">
        <f t="shared" si="4"/>
        <v>0</v>
      </c>
      <c r="V20" s="36">
        <f>+VLOOKUP($G20,'[1]POD-PK Kons'!$G:$X,17,0)</f>
        <v>0</v>
      </c>
      <c r="W20" s="61">
        <f t="shared" si="3"/>
        <v>0</v>
      </c>
    </row>
    <row r="21" spans="1:23" ht="30.75" customHeight="1" x14ac:dyDescent="0.2">
      <c r="A21" s="312" t="s">
        <v>341</v>
      </c>
      <c r="B21" s="312"/>
      <c r="C21" s="312"/>
      <c r="D21" s="312"/>
      <c r="E21" s="312"/>
      <c r="F21" s="312"/>
      <c r="G21" s="8">
        <v>15</v>
      </c>
      <c r="H21" s="36">
        <f>+VLOOKUP($G21,'[1]POD-PK Kons'!$G:$X,MATCH(H$4,'[1]POD-PK Kons'!$G$2:$X$2,0),0)</f>
        <v>0</v>
      </c>
      <c r="I21" s="36">
        <f>+VLOOKUP($G21,'[1]POD-PK Kons'!$G:$X,MATCH(I$4,'[1]POD-PK Kons'!$G$2:$X$2,0),0)</f>
        <v>0</v>
      </c>
      <c r="J21" s="36">
        <f>+VLOOKUP($G21,'[1]POD-PK Kons'!$G:$X,MATCH(J$4,'[1]POD-PK Kons'!$G$2:$X$2,0),0)</f>
        <v>0</v>
      </c>
      <c r="K21" s="36">
        <f>+VLOOKUP($G21,'[1]POD-PK Kons'!$G:$X,MATCH(K$4,'[1]POD-PK Kons'!$G$2:$X$2,0),0)</f>
        <v>0</v>
      </c>
      <c r="L21" s="36">
        <f>+VLOOKUP($G21,'[1]POD-PK Kons'!$G:$X,MATCH(L$4,'[1]POD-PK Kons'!$G$2:$X$2,0),0)</f>
        <v>0</v>
      </c>
      <c r="M21" s="36">
        <f>+VLOOKUP($G21,'[1]POD-PK Kons'!$G:$X,MATCH(M$4,'[1]POD-PK Kons'!$G$2:$X$2,0),0)</f>
        <v>0</v>
      </c>
      <c r="N21" s="36">
        <f>+VLOOKUP($G21,'[1]POD-PK Kons'!$G:$X,MATCH(N$4,'[1]POD-PK Kons'!$G$2:$X$2,0),0)</f>
        <v>0</v>
      </c>
      <c r="O21" s="36">
        <f>+VLOOKUP($G21,'[1]POD-PK Kons'!$G:$X,MATCH(O$4,'[1]POD-PK Kons'!$G$2:$X$2,0),0)</f>
        <v>0</v>
      </c>
      <c r="P21" s="36">
        <f>+VLOOKUP($G21,'[1]POD-PK Kons'!$G:$X,MATCH(P$4,'[1]POD-PK Kons'!$G$2:$X$2,0),0)</f>
        <v>0</v>
      </c>
      <c r="Q21" s="36">
        <f>+VLOOKUP($G21,'[1]POD-PK Kons'!$G:$X,MATCH(Q$4,'[1]POD-PK Kons'!$G$2:$X$2,0),0)</f>
        <v>0</v>
      </c>
      <c r="R21" s="36">
        <f>+VLOOKUP($G21,'[1]POD-PK Kons'!$G:$X,MATCH(R$4,'[1]POD-PK Kons'!$G$2:$X$2,0),0)</f>
        <v>0</v>
      </c>
      <c r="S21" s="36">
        <f>+VLOOKUP($G21,'[1]POD-PK Kons'!$G:$X,MATCH(S$4,'[1]POD-PK Kons'!$G$2:$X$2,0),0)</f>
        <v>0</v>
      </c>
      <c r="T21" s="36">
        <f>+VLOOKUP($G21,'[1]POD-PK Kons'!$G:$X,MATCH(T$4,'[1]POD-PK Kons'!$G$2:$X$2,0),0)</f>
        <v>0</v>
      </c>
      <c r="U21" s="61">
        <f t="shared" si="4"/>
        <v>0</v>
      </c>
      <c r="V21" s="36">
        <f>+VLOOKUP($G21,'[1]POD-PK Kons'!$G:$X,17,0)</f>
        <v>0</v>
      </c>
      <c r="W21" s="61">
        <f t="shared" si="3"/>
        <v>0</v>
      </c>
    </row>
    <row r="22" spans="1:23" ht="28.5" customHeight="1" x14ac:dyDescent="0.2">
      <c r="A22" s="312" t="s">
        <v>342</v>
      </c>
      <c r="B22" s="312"/>
      <c r="C22" s="312"/>
      <c r="D22" s="312"/>
      <c r="E22" s="312"/>
      <c r="F22" s="312"/>
      <c r="G22" s="8">
        <v>16</v>
      </c>
      <c r="H22" s="36">
        <f>+VLOOKUP($G22,'[1]POD-PK Kons'!$G:$X,MATCH(H$4,'[1]POD-PK Kons'!$G$2:$X$2,0),0)</f>
        <v>0</v>
      </c>
      <c r="I22" s="36">
        <f>+VLOOKUP($G22,'[1]POD-PK Kons'!$G:$X,MATCH(I$4,'[1]POD-PK Kons'!$G$2:$X$2,0),0)</f>
        <v>0</v>
      </c>
      <c r="J22" s="36">
        <f>+VLOOKUP($G22,'[1]POD-PK Kons'!$G:$X,MATCH(J$4,'[1]POD-PK Kons'!$G$2:$X$2,0),0)</f>
        <v>0</v>
      </c>
      <c r="K22" s="36">
        <f>+VLOOKUP($G22,'[1]POD-PK Kons'!$G:$X,MATCH(K$4,'[1]POD-PK Kons'!$G$2:$X$2,0),0)</f>
        <v>0</v>
      </c>
      <c r="L22" s="36">
        <f>+VLOOKUP($G22,'[1]POD-PK Kons'!$G:$X,MATCH(L$4,'[1]POD-PK Kons'!$G$2:$X$2,0),0)</f>
        <v>0</v>
      </c>
      <c r="M22" s="36">
        <f>+VLOOKUP($G22,'[1]POD-PK Kons'!$G:$X,MATCH(M$4,'[1]POD-PK Kons'!$G$2:$X$2,0),0)</f>
        <v>0</v>
      </c>
      <c r="N22" s="36">
        <f>+VLOOKUP($G22,'[1]POD-PK Kons'!$G:$X,MATCH(N$4,'[1]POD-PK Kons'!$G$2:$X$2,0),0)</f>
        <v>0</v>
      </c>
      <c r="O22" s="36">
        <f>+VLOOKUP($G22,'[1]POD-PK Kons'!$G:$X,MATCH(O$4,'[1]POD-PK Kons'!$G$2:$X$2,0),0)</f>
        <v>0</v>
      </c>
      <c r="P22" s="36">
        <f>+VLOOKUP($G22,'[1]POD-PK Kons'!$G:$X,MATCH(P$4,'[1]POD-PK Kons'!$G$2:$X$2,0),0)</f>
        <v>0</v>
      </c>
      <c r="Q22" s="36">
        <f>+VLOOKUP($G22,'[1]POD-PK Kons'!$G:$X,MATCH(Q$4,'[1]POD-PK Kons'!$G$2:$X$2,0),0)</f>
        <v>0</v>
      </c>
      <c r="R22" s="36">
        <f>+VLOOKUP($G22,'[1]POD-PK Kons'!$G:$X,MATCH(R$4,'[1]POD-PK Kons'!$G$2:$X$2,0),0)</f>
        <v>0</v>
      </c>
      <c r="S22" s="36">
        <f>+VLOOKUP($G22,'[1]POD-PK Kons'!$G:$X,MATCH(S$4,'[1]POD-PK Kons'!$G$2:$X$2,0),0)</f>
        <v>0</v>
      </c>
      <c r="T22" s="36">
        <f>+VLOOKUP($G22,'[1]POD-PK Kons'!$G:$X,MATCH(T$4,'[1]POD-PK Kons'!$G$2:$X$2,0),0)</f>
        <v>0</v>
      </c>
      <c r="U22" s="61">
        <f t="shared" si="4"/>
        <v>0</v>
      </c>
      <c r="V22" s="36">
        <f>+VLOOKUP($G22,'[1]POD-PK Kons'!$G:$X,17,0)</f>
        <v>0</v>
      </c>
      <c r="W22" s="61">
        <f t="shared" si="3"/>
        <v>0</v>
      </c>
    </row>
    <row r="23" spans="1:23" ht="26.25" customHeight="1" x14ac:dyDescent="0.2">
      <c r="A23" s="312" t="s">
        <v>343</v>
      </c>
      <c r="B23" s="312"/>
      <c r="C23" s="312"/>
      <c r="D23" s="312"/>
      <c r="E23" s="312"/>
      <c r="F23" s="312"/>
      <c r="G23" s="8">
        <v>17</v>
      </c>
      <c r="H23" s="36">
        <f>+VLOOKUP($G23,'[1]POD-PK Kons'!$G:$X,MATCH(H$4,'[1]POD-PK Kons'!$G$2:$X$2,0),0)</f>
        <v>0</v>
      </c>
      <c r="I23" s="36">
        <f>+VLOOKUP($G23,'[1]POD-PK Kons'!$G:$X,MATCH(I$4,'[1]POD-PK Kons'!$G$2:$X$2,0),0)</f>
        <v>0</v>
      </c>
      <c r="J23" s="36">
        <f>+VLOOKUP($G23,'[1]POD-PK Kons'!$G:$X,MATCH(J$4,'[1]POD-PK Kons'!$G$2:$X$2,0),0)</f>
        <v>0</v>
      </c>
      <c r="K23" s="36">
        <f>+VLOOKUP($G23,'[1]POD-PK Kons'!$G:$X,MATCH(K$4,'[1]POD-PK Kons'!$G$2:$X$2,0),0)</f>
        <v>0</v>
      </c>
      <c r="L23" s="36">
        <f>+VLOOKUP($G23,'[1]POD-PK Kons'!$G:$X,MATCH(L$4,'[1]POD-PK Kons'!$G$2:$X$2,0),0)</f>
        <v>0</v>
      </c>
      <c r="M23" s="36">
        <f>+VLOOKUP($G23,'[1]POD-PK Kons'!$G:$X,MATCH(M$4,'[1]POD-PK Kons'!$G$2:$X$2,0),0)</f>
        <v>0</v>
      </c>
      <c r="N23" s="36">
        <f>+VLOOKUP($G23,'[1]POD-PK Kons'!$G:$X,MATCH(N$4,'[1]POD-PK Kons'!$G$2:$X$2,0),0)</f>
        <v>0</v>
      </c>
      <c r="O23" s="36">
        <f>+VLOOKUP($G23,'[1]POD-PK Kons'!$G:$X,MATCH(O$4,'[1]POD-PK Kons'!$G$2:$X$2,0),0)</f>
        <v>0</v>
      </c>
      <c r="P23" s="36">
        <f>+VLOOKUP($G23,'[1]POD-PK Kons'!$G:$X,MATCH(P$4,'[1]POD-PK Kons'!$G$2:$X$2,0),0)</f>
        <v>0</v>
      </c>
      <c r="Q23" s="36">
        <f>+VLOOKUP($G23,'[1]POD-PK Kons'!$G:$X,MATCH(Q$4,'[1]POD-PK Kons'!$G$2:$X$2,0),0)</f>
        <v>0</v>
      </c>
      <c r="R23" s="36">
        <f>+VLOOKUP($G23,'[1]POD-PK Kons'!$G:$X,MATCH(R$4,'[1]POD-PK Kons'!$G$2:$X$2,0),0)</f>
        <v>0</v>
      </c>
      <c r="S23" s="36">
        <f>+VLOOKUP($G23,'[1]POD-PK Kons'!$G:$X,MATCH(S$4,'[1]POD-PK Kons'!$G$2:$X$2,0),0)</f>
        <v>0</v>
      </c>
      <c r="T23" s="36">
        <f>+VLOOKUP($G23,'[1]POD-PK Kons'!$G:$X,MATCH(T$4,'[1]POD-PK Kons'!$G$2:$X$2,0),0)</f>
        <v>0</v>
      </c>
      <c r="U23" s="61">
        <f t="shared" si="4"/>
        <v>0</v>
      </c>
      <c r="V23" s="36">
        <f>+VLOOKUP($G23,'[1]POD-PK Kons'!$G:$X,17,0)</f>
        <v>0</v>
      </c>
      <c r="W23" s="61">
        <f t="shared" si="3"/>
        <v>0</v>
      </c>
    </row>
    <row r="24" spans="1:23" x14ac:dyDescent="0.2">
      <c r="A24" s="312" t="s">
        <v>344</v>
      </c>
      <c r="B24" s="312"/>
      <c r="C24" s="312"/>
      <c r="D24" s="312"/>
      <c r="E24" s="312"/>
      <c r="F24" s="312"/>
      <c r="G24" s="8">
        <v>18</v>
      </c>
      <c r="H24" s="36">
        <f>+VLOOKUP($G24,'[1]POD-PK Kons'!$G:$X,MATCH(H$4,'[1]POD-PK Kons'!$G$2:$X$2,0),0)</f>
        <v>0</v>
      </c>
      <c r="I24" s="36">
        <f>+VLOOKUP($G24,'[1]POD-PK Kons'!$G:$X,MATCH(I$4,'[1]POD-PK Kons'!$G$2:$X$2,0),0)</f>
        <v>0</v>
      </c>
      <c r="J24" s="36">
        <f>+VLOOKUP($G24,'[1]POD-PK Kons'!$G:$X,MATCH(J$4,'[1]POD-PK Kons'!$G$2:$X$2,0),0)</f>
        <v>0</v>
      </c>
      <c r="K24" s="36">
        <f>+VLOOKUP($G24,'[1]POD-PK Kons'!$G:$X,MATCH(K$4,'[1]POD-PK Kons'!$G$2:$X$2,0),0)</f>
        <v>0</v>
      </c>
      <c r="L24" s="36">
        <f>+VLOOKUP($G24,'[1]POD-PK Kons'!$G:$X,MATCH(L$4,'[1]POD-PK Kons'!$G$2:$X$2,0),0)</f>
        <v>3104379</v>
      </c>
      <c r="M24" s="36">
        <f>+VLOOKUP($G24,'[1]POD-PK Kons'!$G:$X,MATCH(M$4,'[1]POD-PK Kons'!$G$2:$X$2,0),0)</f>
        <v>0</v>
      </c>
      <c r="N24" s="36">
        <f>+VLOOKUP($G24,'[1]POD-PK Kons'!$G:$X,MATCH(N$4,'[1]POD-PK Kons'!$G$2:$X$2,0),0)</f>
        <v>0</v>
      </c>
      <c r="O24" s="36">
        <f>+VLOOKUP($G24,'[1]POD-PK Kons'!$G:$X,MATCH(O$4,'[1]POD-PK Kons'!$G$2:$X$2,0),0)</f>
        <v>0</v>
      </c>
      <c r="P24" s="36">
        <f>+VLOOKUP($G24,'[1]POD-PK Kons'!$G:$X,MATCH(P$4,'[1]POD-PK Kons'!$G$2:$X$2,0),0)</f>
        <v>0</v>
      </c>
      <c r="Q24" s="36">
        <f>+VLOOKUP($G24,'[1]POD-PK Kons'!$G:$X,MATCH(Q$4,'[1]POD-PK Kons'!$G$2:$X$2,0),0)</f>
        <v>0</v>
      </c>
      <c r="R24" s="36">
        <f>+VLOOKUP($G24,'[1]POD-PK Kons'!$G:$X,MATCH(R$4,'[1]POD-PK Kons'!$G$2:$X$2,0),0)</f>
        <v>0</v>
      </c>
      <c r="S24" s="36">
        <f>+VLOOKUP($G24,'[1]POD-PK Kons'!$G:$X,MATCH(S$4,'[1]POD-PK Kons'!$G$2:$X$2,0),0)</f>
        <v>0</v>
      </c>
      <c r="T24" s="36">
        <f>+VLOOKUP($G24,'[1]POD-PK Kons'!$G:$X,MATCH(T$4,'[1]POD-PK Kons'!$G$2:$X$2,0),0)</f>
        <v>0</v>
      </c>
      <c r="U24" s="61">
        <f t="shared" si="4"/>
        <v>-3104379</v>
      </c>
      <c r="V24" s="36">
        <f>+VLOOKUP($G24,'[1]POD-PK Kons'!$G:$X,17,0)</f>
        <v>0</v>
      </c>
      <c r="W24" s="61">
        <f t="shared" si="3"/>
        <v>-3104379</v>
      </c>
    </row>
    <row r="25" spans="1:23" x14ac:dyDescent="0.2">
      <c r="A25" s="312" t="s">
        <v>345</v>
      </c>
      <c r="B25" s="312"/>
      <c r="C25" s="312"/>
      <c r="D25" s="312"/>
      <c r="E25" s="312"/>
      <c r="F25" s="312"/>
      <c r="G25" s="8">
        <v>19</v>
      </c>
      <c r="H25" s="36">
        <f>+VLOOKUP($G25,'[1]POD-PK Kons'!$G:$X,MATCH(H$4,'[1]POD-PK Kons'!$G$2:$X$2,0),0)</f>
        <v>0</v>
      </c>
      <c r="I25" s="36">
        <f>+VLOOKUP($G25,'[1]POD-PK Kons'!$G:$X,MATCH(I$4,'[1]POD-PK Kons'!$G$2:$X$2,0),0)</f>
        <v>-255383</v>
      </c>
      <c r="J25" s="36">
        <f>+VLOOKUP($G25,'[1]POD-PK Kons'!$G:$X,MATCH(J$4,'[1]POD-PK Kons'!$G$2:$X$2,0),0)</f>
        <v>0</v>
      </c>
      <c r="K25" s="36">
        <f>+VLOOKUP($G25,'[1]POD-PK Kons'!$G:$X,MATCH(K$4,'[1]POD-PK Kons'!$G$2:$X$2,0),0)</f>
        <v>0</v>
      </c>
      <c r="L25" s="36">
        <f>+VLOOKUP($G25,'[1]POD-PK Kons'!$G:$X,MATCH(L$4,'[1]POD-PK Kons'!$G$2:$X$2,0),0)</f>
        <v>-1354272</v>
      </c>
      <c r="M25" s="36">
        <f>+VLOOKUP($G25,'[1]POD-PK Kons'!$G:$X,MATCH(M$4,'[1]POD-PK Kons'!$G$2:$X$2,0),0)</f>
        <v>0</v>
      </c>
      <c r="N25" s="36">
        <f>+VLOOKUP($G25,'[1]POD-PK Kons'!$G:$X,MATCH(N$4,'[1]POD-PK Kons'!$G$2:$X$2,0),0)</f>
        <v>0</v>
      </c>
      <c r="O25" s="36">
        <f>+VLOOKUP($G25,'[1]POD-PK Kons'!$G:$X,MATCH(O$4,'[1]POD-PK Kons'!$G$2:$X$2,0),0)</f>
        <v>0</v>
      </c>
      <c r="P25" s="36">
        <f>+VLOOKUP($G25,'[1]POD-PK Kons'!$G:$X,MATCH(P$4,'[1]POD-PK Kons'!$G$2:$X$2,0),0)</f>
        <v>0</v>
      </c>
      <c r="Q25" s="36">
        <f>+VLOOKUP($G25,'[1]POD-PK Kons'!$G:$X,MATCH(Q$4,'[1]POD-PK Kons'!$G$2:$X$2,0),0)</f>
        <v>0</v>
      </c>
      <c r="R25" s="36">
        <f>+VLOOKUP($G25,'[1]POD-PK Kons'!$G:$X,MATCH(R$4,'[1]POD-PK Kons'!$G$2:$X$2,0),0)</f>
        <v>0</v>
      </c>
      <c r="S25" s="36">
        <f>+VLOOKUP($G25,'[1]POD-PK Kons'!$G:$X,MATCH(S$4,'[1]POD-PK Kons'!$G$2:$X$2,0),0)</f>
        <v>0</v>
      </c>
      <c r="T25" s="36">
        <f>+VLOOKUP($G25,'[1]POD-PK Kons'!$G:$X,MATCH(T$4,'[1]POD-PK Kons'!$G$2:$X$2,0),0)</f>
        <v>0</v>
      </c>
      <c r="U25" s="61">
        <f t="shared" si="4"/>
        <v>1098889</v>
      </c>
      <c r="V25" s="36">
        <f>+VLOOKUP($G25,'[1]POD-PK Kons'!$G:$X,17,0)</f>
        <v>0</v>
      </c>
      <c r="W25" s="61">
        <f t="shared" si="3"/>
        <v>1098889</v>
      </c>
    </row>
    <row r="26" spans="1:23" x14ac:dyDescent="0.2">
      <c r="A26" s="312" t="s">
        <v>346</v>
      </c>
      <c r="B26" s="312"/>
      <c r="C26" s="312"/>
      <c r="D26" s="312"/>
      <c r="E26" s="312"/>
      <c r="F26" s="312"/>
      <c r="G26" s="8">
        <v>20</v>
      </c>
      <c r="H26" s="60">
        <f>+VLOOKUP($G26,'[1]POD-PK Kons'!$G:$X,MATCH(H$4,'[1]POD-PK Kons'!$G$2:$X$2,0),0)</f>
        <v>0</v>
      </c>
      <c r="I26" s="60">
        <f>+VLOOKUP($G26,'[1]POD-PK Kons'!$G:$X,MATCH(I$4,'[1]POD-PK Kons'!$G$2:$X$2,0),0)</f>
        <v>0</v>
      </c>
      <c r="J26" s="60">
        <f>+VLOOKUP($G26,'[1]POD-PK Kons'!$G:$X,MATCH(J$4,'[1]POD-PK Kons'!$G$2:$X$2,0),0)</f>
        <v>0</v>
      </c>
      <c r="K26" s="60">
        <f>+VLOOKUP($G26,'[1]POD-PK Kons'!$G:$X,MATCH(K$4,'[1]POD-PK Kons'!$G$2:$X$2,0),0)</f>
        <v>0</v>
      </c>
      <c r="L26" s="60">
        <f>+VLOOKUP($G26,'[1]POD-PK Kons'!$G:$X,MATCH(L$4,'[1]POD-PK Kons'!$G$2:$X$2,0),0)</f>
        <v>0</v>
      </c>
      <c r="M26" s="60">
        <f>+VLOOKUP($G26,'[1]POD-PK Kons'!$G:$X,MATCH(M$4,'[1]POD-PK Kons'!$G$2:$X$2,0),0)</f>
        <v>0</v>
      </c>
      <c r="N26" s="60">
        <f>+VLOOKUP($G26,'[1]POD-PK Kons'!$G:$X,MATCH(N$4,'[1]POD-PK Kons'!$G$2:$X$2,0),0)</f>
        <v>0</v>
      </c>
      <c r="O26" s="60">
        <f>+VLOOKUP($G26,'[1]POD-PK Kons'!$G:$X,MATCH(O$4,'[1]POD-PK Kons'!$G$2:$X$2,0),0)</f>
        <v>0</v>
      </c>
      <c r="P26" s="60">
        <f>+VLOOKUP($G26,'[1]POD-PK Kons'!$G:$X,MATCH(P$4,'[1]POD-PK Kons'!$G$2:$X$2,0),0)</f>
        <v>0</v>
      </c>
      <c r="Q26" s="60">
        <f>+VLOOKUP($G26,'[1]POD-PK Kons'!$G:$X,MATCH(Q$4,'[1]POD-PK Kons'!$G$2:$X$2,0),0)</f>
        <v>0</v>
      </c>
      <c r="R26" s="60">
        <f>+VLOOKUP($G26,'[1]POD-PK Kons'!$G:$X,MATCH(R$4,'[1]POD-PK Kons'!$G$2:$X$2,0),0)</f>
        <v>0</v>
      </c>
      <c r="S26" s="60">
        <f>+VLOOKUP($G26,'[1]POD-PK Kons'!$G:$X,MATCH(S$4,'[1]POD-PK Kons'!$G$2:$X$2,0),0)</f>
        <v>0</v>
      </c>
      <c r="T26" s="60">
        <f>+VLOOKUP($G26,'[1]POD-PK Kons'!$G:$X,MATCH(T$4,'[1]POD-PK Kons'!$G$2:$X$2,0),0)</f>
        <v>56280307</v>
      </c>
      <c r="U26" s="61">
        <f t="shared" si="4"/>
        <v>56280307</v>
      </c>
      <c r="V26" s="36">
        <f>+VLOOKUP($G26,'[1]POD-PK Kons'!$G:$X,17,0)</f>
        <v>13711</v>
      </c>
      <c r="W26" s="61">
        <f t="shared" si="3"/>
        <v>56294018</v>
      </c>
    </row>
    <row r="27" spans="1:23" x14ac:dyDescent="0.2">
      <c r="A27" s="312" t="s">
        <v>347</v>
      </c>
      <c r="B27" s="312"/>
      <c r="C27" s="312"/>
      <c r="D27" s="312"/>
      <c r="E27" s="312"/>
      <c r="F27" s="312"/>
      <c r="G27" s="8">
        <v>21</v>
      </c>
      <c r="H27" s="36">
        <f>+VLOOKUP($G27,'[1]POD-PK Kons'!$G:$X,MATCH(H$4,'[1]POD-PK Kons'!$G$2:$X$2,0),0)</f>
        <v>0</v>
      </c>
      <c r="I27" s="36">
        <f>+VLOOKUP($G27,'[1]POD-PK Kons'!$G:$X,MATCH(I$4,'[1]POD-PK Kons'!$G$2:$X$2,0),0)</f>
        <v>0</v>
      </c>
      <c r="J27" s="36">
        <f>+VLOOKUP($G27,'[1]POD-PK Kons'!$G:$X,MATCH(J$4,'[1]POD-PK Kons'!$G$2:$X$2,0),0)</f>
        <v>0</v>
      </c>
      <c r="K27" s="36">
        <f>+VLOOKUP($G27,'[1]POD-PK Kons'!$G:$X,MATCH(K$4,'[1]POD-PK Kons'!$G$2:$X$2,0),0)</f>
        <v>0</v>
      </c>
      <c r="L27" s="36">
        <f>+VLOOKUP($G27,'[1]POD-PK Kons'!$G:$X,MATCH(L$4,'[1]POD-PK Kons'!$G$2:$X$2,0),0)</f>
        <v>0</v>
      </c>
      <c r="M27" s="36">
        <f>+VLOOKUP($G27,'[1]POD-PK Kons'!$G:$X,MATCH(M$4,'[1]POD-PK Kons'!$G$2:$X$2,0),0)</f>
        <v>0</v>
      </c>
      <c r="N27" s="36">
        <f>+VLOOKUP($G27,'[1]POD-PK Kons'!$G:$X,MATCH(N$4,'[1]POD-PK Kons'!$G$2:$X$2,0),0)</f>
        <v>1178154</v>
      </c>
      <c r="O27" s="36">
        <f>+VLOOKUP($G27,'[1]POD-PK Kons'!$G:$X,MATCH(O$4,'[1]POD-PK Kons'!$G$2:$X$2,0),0)</f>
        <v>0</v>
      </c>
      <c r="P27" s="36">
        <f>+VLOOKUP($G27,'[1]POD-PK Kons'!$G:$X,MATCH(P$4,'[1]POD-PK Kons'!$G$2:$X$2,0),0)</f>
        <v>0</v>
      </c>
      <c r="Q27" s="36">
        <f>+VLOOKUP($G27,'[1]POD-PK Kons'!$G:$X,MATCH(Q$4,'[1]POD-PK Kons'!$G$2:$X$2,0),0)</f>
        <v>0</v>
      </c>
      <c r="R27" s="36">
        <f>+VLOOKUP($G27,'[1]POD-PK Kons'!$G:$X,MATCH(R$4,'[1]POD-PK Kons'!$G$2:$X$2,0),0)</f>
        <v>0</v>
      </c>
      <c r="S27" s="36">
        <f>+VLOOKUP($G27,'[1]POD-PK Kons'!$G:$X,MATCH(S$4,'[1]POD-PK Kons'!$G$2:$X$2,0),0)</f>
        <v>-56280307</v>
      </c>
      <c r="T27" s="36">
        <f>+VLOOKUP($G27,'[1]POD-PK Kons'!$G:$X,MATCH(T$4,'[1]POD-PK Kons'!$G$2:$X$2,0),0)</f>
        <v>0</v>
      </c>
      <c r="U27" s="61">
        <f t="shared" si="4"/>
        <v>-55102153</v>
      </c>
      <c r="V27" s="36">
        <f>+VLOOKUP($G27,'[1]POD-PK Kons'!$G:$X,17,0)</f>
        <v>0</v>
      </c>
      <c r="W27" s="61">
        <f t="shared" si="3"/>
        <v>-55102153</v>
      </c>
    </row>
    <row r="28" spans="1:23" x14ac:dyDescent="0.2">
      <c r="A28" s="312" t="s">
        <v>348</v>
      </c>
      <c r="B28" s="312"/>
      <c r="C28" s="312"/>
      <c r="D28" s="312"/>
      <c r="E28" s="312"/>
      <c r="F28" s="312"/>
      <c r="G28" s="8">
        <v>22</v>
      </c>
      <c r="H28" s="36">
        <f>+VLOOKUP($G28,'[1]POD-PK Kons'!$G:$X,MATCH(H$4,'[1]POD-PK Kons'!$G$2:$X$2,0),0)</f>
        <v>0</v>
      </c>
      <c r="I28" s="36">
        <f>+VLOOKUP($G28,'[1]POD-PK Kons'!$G:$X,MATCH(I$4,'[1]POD-PK Kons'!$G$2:$X$2,0),0)</f>
        <v>0</v>
      </c>
      <c r="J28" s="36">
        <f>+VLOOKUP($G28,'[1]POD-PK Kons'!$G:$X,MATCH(J$4,'[1]POD-PK Kons'!$G$2:$X$2,0),0)</f>
        <v>0</v>
      </c>
      <c r="K28" s="36">
        <f>+VLOOKUP($G28,'[1]POD-PK Kons'!$G:$X,MATCH(K$4,'[1]POD-PK Kons'!$G$2:$X$2,0),0)</f>
        <v>0</v>
      </c>
      <c r="L28" s="36">
        <f>+VLOOKUP($G28,'[1]POD-PK Kons'!$G:$X,MATCH(L$4,'[1]POD-PK Kons'!$G$2:$X$2,0),0)</f>
        <v>0</v>
      </c>
      <c r="M28" s="36">
        <f>+VLOOKUP($G28,'[1]POD-PK Kons'!$G:$X,MATCH(M$4,'[1]POD-PK Kons'!$G$2:$X$2,0),0)</f>
        <v>0</v>
      </c>
      <c r="N28" s="36">
        <f>+VLOOKUP($G28,'[1]POD-PK Kons'!$G:$X,MATCH(N$4,'[1]POD-PK Kons'!$G$2:$X$2,0),0)</f>
        <v>0</v>
      </c>
      <c r="O28" s="36">
        <f>+VLOOKUP($G28,'[1]POD-PK Kons'!$G:$X,MATCH(O$4,'[1]POD-PK Kons'!$G$2:$X$2,0),0)</f>
        <v>0</v>
      </c>
      <c r="P28" s="36">
        <f>+VLOOKUP($G28,'[1]POD-PK Kons'!$G:$X,MATCH(P$4,'[1]POD-PK Kons'!$G$2:$X$2,0),0)</f>
        <v>0</v>
      </c>
      <c r="Q28" s="36">
        <f>+VLOOKUP($G28,'[1]POD-PK Kons'!$G:$X,MATCH(Q$4,'[1]POD-PK Kons'!$G$2:$X$2,0),0)</f>
        <v>0</v>
      </c>
      <c r="R28" s="36">
        <f>+VLOOKUP($G28,'[1]POD-PK Kons'!$G:$X,MATCH(R$4,'[1]POD-PK Kons'!$G$2:$X$2,0),0)</f>
        <v>0</v>
      </c>
      <c r="S28" s="36">
        <f>+VLOOKUP($G28,'[1]POD-PK Kons'!$G:$X,MATCH(S$4,'[1]POD-PK Kons'!$G$2:$X$2,0),0)</f>
        <v>0</v>
      </c>
      <c r="T28" s="36">
        <f>+VLOOKUP($G28,'[1]POD-PK Kons'!$G:$X,MATCH(T$4,'[1]POD-PK Kons'!$G$2:$X$2,0),0)</f>
        <v>0</v>
      </c>
      <c r="U28" s="61">
        <f t="shared" si="4"/>
        <v>0</v>
      </c>
      <c r="V28" s="36">
        <f>+VLOOKUP($G28,'[1]POD-PK Kons'!$G:$X,17,0)</f>
        <v>0</v>
      </c>
      <c r="W28" s="61">
        <f t="shared" si="3"/>
        <v>0</v>
      </c>
    </row>
    <row r="29" spans="1:23" ht="27.75" customHeight="1" x14ac:dyDescent="0.2">
      <c r="A29" s="330" t="s">
        <v>380</v>
      </c>
      <c r="B29" s="330"/>
      <c r="C29" s="330"/>
      <c r="D29" s="330"/>
      <c r="E29" s="330"/>
      <c r="F29" s="330"/>
      <c r="G29" s="10">
        <v>23</v>
      </c>
      <c r="H29" s="63">
        <f>SUM(H10:H28)</f>
        <v>116604710</v>
      </c>
      <c r="I29" s="63">
        <f t="shared" ref="I29:W29" si="5">SUM(I10:I28)</f>
        <v>-255383</v>
      </c>
      <c r="J29" s="63">
        <f t="shared" si="5"/>
        <v>0</v>
      </c>
      <c r="K29" s="63">
        <f t="shared" si="5"/>
        <v>1446309</v>
      </c>
      <c r="L29" s="63">
        <f t="shared" si="5"/>
        <v>5676024</v>
      </c>
      <c r="M29" s="63">
        <f t="shared" si="5"/>
        <v>0</v>
      </c>
      <c r="N29" s="63">
        <f t="shared" si="5"/>
        <v>3496944</v>
      </c>
      <c r="O29" s="63">
        <f t="shared" si="5"/>
        <v>128553585</v>
      </c>
      <c r="P29" s="63">
        <f t="shared" si="5"/>
        <v>0</v>
      </c>
      <c r="Q29" s="63">
        <f t="shared" si="5"/>
        <v>0</v>
      </c>
      <c r="R29" s="63">
        <f t="shared" si="5"/>
        <v>0</v>
      </c>
      <c r="S29" s="63">
        <f t="shared" si="5"/>
        <v>-281332147</v>
      </c>
      <c r="T29" s="63">
        <f t="shared" si="5"/>
        <v>12364147</v>
      </c>
      <c r="U29" s="63">
        <f t="shared" si="5"/>
        <v>-24797859</v>
      </c>
      <c r="V29" s="63">
        <f t="shared" si="5"/>
        <v>-639866</v>
      </c>
      <c r="W29" s="63">
        <f t="shared" si="5"/>
        <v>-25437725</v>
      </c>
    </row>
    <row r="30" spans="1:23" x14ac:dyDescent="0.2">
      <c r="A30" s="331" t="s">
        <v>349</v>
      </c>
      <c r="B30" s="332"/>
      <c r="C30" s="332"/>
      <c r="D30" s="332"/>
      <c r="E30" s="332"/>
      <c r="F30" s="332"/>
      <c r="G30" s="332"/>
      <c r="H30" s="332"/>
      <c r="I30" s="332"/>
      <c r="J30" s="332"/>
      <c r="K30" s="332"/>
      <c r="L30" s="332"/>
      <c r="M30" s="332"/>
      <c r="N30" s="332"/>
      <c r="O30" s="332"/>
      <c r="P30" s="332"/>
      <c r="Q30" s="332"/>
      <c r="R30" s="332"/>
      <c r="S30" s="332"/>
      <c r="T30" s="332"/>
      <c r="U30" s="332"/>
      <c r="V30" s="332"/>
      <c r="W30" s="332"/>
    </row>
    <row r="31" spans="1:23" ht="36.75" customHeight="1" x14ac:dyDescent="0.2">
      <c r="A31" s="333" t="s">
        <v>350</v>
      </c>
      <c r="B31" s="333"/>
      <c r="C31" s="333"/>
      <c r="D31" s="333"/>
      <c r="E31" s="333"/>
      <c r="F31" s="333"/>
      <c r="G31" s="9">
        <v>24</v>
      </c>
      <c r="H31" s="62">
        <f>SUM(H12:H20)</f>
        <v>0</v>
      </c>
      <c r="I31" s="62">
        <f t="shared" ref="I31:W31" si="6">SUM(I12:I20)</f>
        <v>0</v>
      </c>
      <c r="J31" s="62">
        <f t="shared" si="6"/>
        <v>0</v>
      </c>
      <c r="K31" s="62">
        <f t="shared" si="6"/>
        <v>0</v>
      </c>
      <c r="L31" s="62">
        <f t="shared" si="6"/>
        <v>0</v>
      </c>
      <c r="M31" s="62">
        <f t="shared" si="6"/>
        <v>0</v>
      </c>
      <c r="N31" s="62">
        <f t="shared" si="6"/>
        <v>0</v>
      </c>
      <c r="O31" s="62">
        <f t="shared" si="6"/>
        <v>-18803201</v>
      </c>
      <c r="P31" s="62">
        <f t="shared" si="6"/>
        <v>0</v>
      </c>
      <c r="Q31" s="62">
        <f t="shared" si="6"/>
        <v>0</v>
      </c>
      <c r="R31" s="62">
        <f t="shared" si="6"/>
        <v>0</v>
      </c>
      <c r="S31" s="62">
        <f t="shared" si="6"/>
        <v>2987542</v>
      </c>
      <c r="T31" s="62">
        <f t="shared" si="6"/>
        <v>0</v>
      </c>
      <c r="U31" s="62">
        <f t="shared" si="6"/>
        <v>-15815659</v>
      </c>
      <c r="V31" s="62">
        <f t="shared" si="6"/>
        <v>0</v>
      </c>
      <c r="W31" s="62">
        <f t="shared" si="6"/>
        <v>-15815659</v>
      </c>
    </row>
    <row r="32" spans="1:23" ht="31.5" customHeight="1" x14ac:dyDescent="0.2">
      <c r="A32" s="333" t="s">
        <v>351</v>
      </c>
      <c r="B32" s="333"/>
      <c r="C32" s="333"/>
      <c r="D32" s="333"/>
      <c r="E32" s="333"/>
      <c r="F32" s="333"/>
      <c r="G32" s="9">
        <v>25</v>
      </c>
      <c r="H32" s="62">
        <f>H11+H31</f>
        <v>0</v>
      </c>
      <c r="I32" s="62">
        <f t="shared" ref="I32:W32" si="7">I11+I31</f>
        <v>0</v>
      </c>
      <c r="J32" s="62">
        <f t="shared" si="7"/>
        <v>0</v>
      </c>
      <c r="K32" s="62">
        <f t="shared" si="7"/>
        <v>0</v>
      </c>
      <c r="L32" s="62">
        <f t="shared" si="7"/>
        <v>0</v>
      </c>
      <c r="M32" s="62">
        <f t="shared" si="7"/>
        <v>0</v>
      </c>
      <c r="N32" s="62">
        <f t="shared" si="7"/>
        <v>0</v>
      </c>
      <c r="O32" s="62">
        <f t="shared" si="7"/>
        <v>-18803201</v>
      </c>
      <c r="P32" s="62">
        <f t="shared" si="7"/>
        <v>0</v>
      </c>
      <c r="Q32" s="62">
        <f t="shared" si="7"/>
        <v>0</v>
      </c>
      <c r="R32" s="62">
        <f t="shared" si="7"/>
        <v>0</v>
      </c>
      <c r="S32" s="62">
        <f t="shared" si="7"/>
        <v>2987542</v>
      </c>
      <c r="T32" s="62">
        <f t="shared" si="7"/>
        <v>12364147</v>
      </c>
      <c r="U32" s="62">
        <f t="shared" si="7"/>
        <v>-3451512</v>
      </c>
      <c r="V32" s="62">
        <f t="shared" si="7"/>
        <v>308042</v>
      </c>
      <c r="W32" s="62">
        <f t="shared" si="7"/>
        <v>-3143470</v>
      </c>
    </row>
    <row r="33" spans="1:23" ht="30.75" customHeight="1" x14ac:dyDescent="0.2">
      <c r="A33" s="334" t="s">
        <v>352</v>
      </c>
      <c r="B33" s="334"/>
      <c r="C33" s="334"/>
      <c r="D33" s="334"/>
      <c r="E33" s="334"/>
      <c r="F33" s="334"/>
      <c r="G33" s="10">
        <v>26</v>
      </c>
      <c r="H33" s="63">
        <f>SUM(H21:H28)</f>
        <v>0</v>
      </c>
      <c r="I33" s="63">
        <f t="shared" ref="I33:W33" si="8">SUM(I21:I28)</f>
        <v>-255383</v>
      </c>
      <c r="J33" s="63">
        <f t="shared" si="8"/>
        <v>0</v>
      </c>
      <c r="K33" s="63">
        <f t="shared" si="8"/>
        <v>0</v>
      </c>
      <c r="L33" s="63">
        <f t="shared" si="8"/>
        <v>1750107</v>
      </c>
      <c r="M33" s="63">
        <f t="shared" si="8"/>
        <v>0</v>
      </c>
      <c r="N33" s="63">
        <f t="shared" si="8"/>
        <v>1178154</v>
      </c>
      <c r="O33" s="63">
        <f t="shared" si="8"/>
        <v>0</v>
      </c>
      <c r="P33" s="63">
        <f t="shared" si="8"/>
        <v>0</v>
      </c>
      <c r="Q33" s="63">
        <f t="shared" si="8"/>
        <v>0</v>
      </c>
      <c r="R33" s="63">
        <f t="shared" si="8"/>
        <v>0</v>
      </c>
      <c r="S33" s="63">
        <f t="shared" si="8"/>
        <v>-56280307</v>
      </c>
      <c r="T33" s="63">
        <f t="shared" si="8"/>
        <v>56280307</v>
      </c>
      <c r="U33" s="63">
        <f t="shared" si="8"/>
        <v>-827336</v>
      </c>
      <c r="V33" s="63">
        <f t="shared" si="8"/>
        <v>13711</v>
      </c>
      <c r="W33" s="63">
        <f t="shared" si="8"/>
        <v>-813625</v>
      </c>
    </row>
    <row r="34" spans="1:23" x14ac:dyDescent="0.2">
      <c r="A34" s="331" t="s">
        <v>353</v>
      </c>
      <c r="B34" s="335"/>
      <c r="C34" s="335"/>
      <c r="D34" s="335"/>
      <c r="E34" s="335"/>
      <c r="F34" s="335"/>
      <c r="G34" s="335"/>
      <c r="H34" s="335"/>
      <c r="I34" s="335"/>
      <c r="J34" s="335"/>
      <c r="K34" s="335"/>
      <c r="L34" s="335"/>
      <c r="M34" s="335"/>
      <c r="N34" s="335"/>
      <c r="O34" s="335"/>
      <c r="P34" s="335"/>
      <c r="Q34" s="335"/>
      <c r="R34" s="335"/>
      <c r="S34" s="335"/>
      <c r="T34" s="335"/>
      <c r="U34" s="335"/>
      <c r="V34" s="335"/>
      <c r="W34" s="335"/>
    </row>
    <row r="35" spans="1:23" x14ac:dyDescent="0.2">
      <c r="A35" s="329" t="s">
        <v>381</v>
      </c>
      <c r="B35" s="329"/>
      <c r="C35" s="329"/>
      <c r="D35" s="329"/>
      <c r="E35" s="329"/>
      <c r="F35" s="329"/>
      <c r="G35" s="8">
        <v>27</v>
      </c>
      <c r="H35" s="60">
        <f>+VLOOKUP($G35,'[1]POD-PK Kons'!$G:$X,MATCH(H$4,'[1]POD-PK Kons'!$G$2:$X$2,0),0)</f>
        <v>116604710</v>
      </c>
      <c r="I35" s="60">
        <f>+VLOOKUP($G35,'[1]POD-PK Kons'!$G:$X,MATCH(I$4,'[1]POD-PK Kons'!$G$2:$X$2,0),0)</f>
        <v>-255383</v>
      </c>
      <c r="J35" s="60">
        <f>+VLOOKUP($G35,'[1]POD-PK Kons'!$G:$X,MATCH(J$4,'[1]POD-PK Kons'!$G$2:$X$2,0),0)</f>
        <v>0</v>
      </c>
      <c r="K35" s="60">
        <f>+VLOOKUP($G35,'[1]POD-PK Kons'!$G:$X,MATCH(K$4,'[1]POD-PK Kons'!$G$2:$X$2,0),0)</f>
        <v>1446309</v>
      </c>
      <c r="L35" s="60">
        <f>+VLOOKUP($G35,'[1]POD-PK Kons'!$G:$X,MATCH(L$4,'[1]POD-PK Kons'!$G$2:$X$2,0),0)</f>
        <v>5676024</v>
      </c>
      <c r="M35" s="60">
        <f>+VLOOKUP($G35,'[1]POD-PK Kons'!$G:$X,MATCH(M$4,'[1]POD-PK Kons'!$G$2:$X$2,0),0)</f>
        <v>0</v>
      </c>
      <c r="N35" s="60">
        <f>+VLOOKUP($G35,'[1]POD-PK Kons'!$G:$X,MATCH(N$4,'[1]POD-PK Kons'!$G$2:$X$2,0),0)</f>
        <v>3496944</v>
      </c>
      <c r="O35" s="60">
        <f>+VLOOKUP($G35,'[1]POD-PK Kons'!$G:$X,MATCH(O$4,'[1]POD-PK Kons'!$G$2:$X$2,0),0)</f>
        <v>128553585</v>
      </c>
      <c r="P35" s="36">
        <f>+VLOOKUP($G35,'[1]POD-PK Kons'!$G:$X,MATCH(P$4,'[1]POD-PK Kons'!$G$2:$X$2,0),0)</f>
        <v>0</v>
      </c>
      <c r="Q35" s="36">
        <f>+VLOOKUP($G35,'[1]POD-PK Kons'!$G:$X,MATCH(Q$4,'[1]POD-PK Kons'!$G$2:$X$2,0),0)</f>
        <v>0</v>
      </c>
      <c r="R35" s="36">
        <f>+VLOOKUP($G35,'[1]POD-PK Kons'!$G:$X,MATCH(R$4,'[1]POD-PK Kons'!$G$2:$X$2,0),0)</f>
        <v>0</v>
      </c>
      <c r="S35" s="60">
        <f>+VLOOKUP($G35,'[1]POD-PK Kons'!$G:$X,MATCH(S$4,'[1]POD-PK Kons'!$G$2:$X$2,0),0)</f>
        <v>-281332147</v>
      </c>
      <c r="T35" s="60">
        <f>+VLOOKUP($G35,'[1]POD-PK Kons'!$G:$X,MATCH(T$4,'[1]POD-PK Kons'!$G$2:$X$2,0),0)</f>
        <v>-12594088</v>
      </c>
      <c r="U35" s="61">
        <f t="shared" ref="U35:U37" si="9">H35+I35+J35+K35-L35+M35+N35+O35+P35+Q35+R35+S35+T35</f>
        <v>-49756094</v>
      </c>
      <c r="V35" s="60">
        <f>+VLOOKUP($G35,'[1]POD-PK Kons'!$G:$X,17,0)</f>
        <v>-639866</v>
      </c>
      <c r="W35" s="61">
        <f t="shared" ref="W35:W37" si="10">U35+V35</f>
        <v>-50395960</v>
      </c>
    </row>
    <row r="36" spans="1:23" x14ac:dyDescent="0.2">
      <c r="A36" s="312" t="s">
        <v>329</v>
      </c>
      <c r="B36" s="312"/>
      <c r="C36" s="312"/>
      <c r="D36" s="312"/>
      <c r="E36" s="312"/>
      <c r="F36" s="312"/>
      <c r="G36" s="8">
        <v>28</v>
      </c>
      <c r="H36" s="36">
        <f>+VLOOKUP($G36,'[1]POD-PK Kons'!$G:$X,MATCH(H$4,'[1]POD-PK Kons'!$G$2:$X$2,0),0)</f>
        <v>0</v>
      </c>
      <c r="I36" s="36">
        <f>+VLOOKUP($G36,'[1]POD-PK Kons'!$G:$X,MATCH(I$4,'[1]POD-PK Kons'!$G$2:$X$2,0),0)</f>
        <v>0</v>
      </c>
      <c r="J36" s="36">
        <f>+VLOOKUP($G36,'[1]POD-PK Kons'!$G:$X,MATCH(J$4,'[1]POD-PK Kons'!$G$2:$X$2,0),0)</f>
        <v>0</v>
      </c>
      <c r="K36" s="36">
        <f>+VLOOKUP($G36,'[1]POD-PK Kons'!$G:$X,MATCH(K$4,'[1]POD-PK Kons'!$G$2:$X$2,0),0)</f>
        <v>0</v>
      </c>
      <c r="L36" s="36">
        <f>+VLOOKUP($G36,'[1]POD-PK Kons'!$G:$X,MATCH(L$4,'[1]POD-PK Kons'!$G$2:$X$2,0),0)</f>
        <v>0</v>
      </c>
      <c r="M36" s="36">
        <f>+VLOOKUP($G36,'[1]POD-PK Kons'!$G:$X,MATCH(M$4,'[1]POD-PK Kons'!$G$2:$X$2,0),0)</f>
        <v>0</v>
      </c>
      <c r="N36" s="36">
        <f>+VLOOKUP($G36,'[1]POD-PK Kons'!$G:$X,MATCH(N$4,'[1]POD-PK Kons'!$G$2:$X$2,0),0)</f>
        <v>0</v>
      </c>
      <c r="O36" s="36">
        <f>+VLOOKUP($G36,'[1]POD-PK Kons'!$G:$X,MATCH(O$4,'[1]POD-PK Kons'!$G$2:$X$2,0),0)</f>
        <v>0</v>
      </c>
      <c r="P36" s="36">
        <f>+VLOOKUP($G36,'[1]POD-PK Kons'!$G:$X,MATCH(P$4,'[1]POD-PK Kons'!$G$2:$X$2,0),0)</f>
        <v>0</v>
      </c>
      <c r="Q36" s="36">
        <f>+VLOOKUP($G36,'[1]POD-PK Kons'!$G:$X,MATCH(Q$4,'[1]POD-PK Kons'!$G$2:$X$2,0),0)</f>
        <v>0</v>
      </c>
      <c r="R36" s="36">
        <f>+VLOOKUP($G36,'[1]POD-PK Kons'!$G:$X,MATCH(R$4,'[1]POD-PK Kons'!$G$2:$X$2,0),0)</f>
        <v>0</v>
      </c>
      <c r="S36" s="36">
        <f>+VLOOKUP($G36,'[1]POD-PK Kons'!$G:$X,MATCH(S$4,'[1]POD-PK Kons'!$G$2:$X$2,0),0)</f>
        <v>-865963</v>
      </c>
      <c r="T36" s="36">
        <f>+VLOOKUP($G36,'[1]POD-PK Kons'!$G:$X,MATCH(T$4,'[1]POD-PK Kons'!$G$2:$X$2,0),0)</f>
        <v>0</v>
      </c>
      <c r="U36" s="61">
        <f t="shared" si="9"/>
        <v>-865963</v>
      </c>
      <c r="V36" s="36">
        <f>+VLOOKUP($G36,'[1]POD-PK Kons'!$G:$X,17,0)</f>
        <v>0</v>
      </c>
      <c r="W36" s="61">
        <f t="shared" si="10"/>
        <v>-865963</v>
      </c>
    </row>
    <row r="37" spans="1:23" x14ac:dyDescent="0.2">
      <c r="A37" s="312" t="s">
        <v>330</v>
      </c>
      <c r="B37" s="312"/>
      <c r="C37" s="312"/>
      <c r="D37" s="312"/>
      <c r="E37" s="312"/>
      <c r="F37" s="312"/>
      <c r="G37" s="8">
        <v>29</v>
      </c>
      <c r="H37" s="36">
        <f>+VLOOKUP($G37,'[1]POD-PK Kons'!$G:$X,MATCH(H$4,'[1]POD-PK Kons'!$G$2:$X$2,0),0)</f>
        <v>0</v>
      </c>
      <c r="I37" s="36">
        <f>+VLOOKUP($G37,'[1]POD-PK Kons'!$G:$X,MATCH(I$4,'[1]POD-PK Kons'!$G$2:$X$2,0),0)</f>
        <v>0</v>
      </c>
      <c r="J37" s="36">
        <f>+VLOOKUP($G37,'[1]POD-PK Kons'!$G:$X,MATCH(J$4,'[1]POD-PK Kons'!$G$2:$X$2,0),0)</f>
        <v>0</v>
      </c>
      <c r="K37" s="36">
        <f>+VLOOKUP($G37,'[1]POD-PK Kons'!$G:$X,MATCH(K$4,'[1]POD-PK Kons'!$G$2:$X$2,0),0)</f>
        <v>0</v>
      </c>
      <c r="L37" s="36">
        <f>+VLOOKUP($G37,'[1]POD-PK Kons'!$G:$X,MATCH(L$4,'[1]POD-PK Kons'!$G$2:$X$2,0),0)</f>
        <v>0</v>
      </c>
      <c r="M37" s="36">
        <f>+VLOOKUP($G37,'[1]POD-PK Kons'!$G:$X,MATCH(M$4,'[1]POD-PK Kons'!$G$2:$X$2,0),0)</f>
        <v>0</v>
      </c>
      <c r="N37" s="36">
        <f>+VLOOKUP($G37,'[1]POD-PK Kons'!$G:$X,MATCH(N$4,'[1]POD-PK Kons'!$G$2:$X$2,0),0)</f>
        <v>0</v>
      </c>
      <c r="O37" s="36">
        <f>+VLOOKUP($G37,'[1]POD-PK Kons'!$G:$X,MATCH(O$4,'[1]POD-PK Kons'!$G$2:$X$2,0),0)</f>
        <v>0</v>
      </c>
      <c r="P37" s="36">
        <f>+VLOOKUP($G37,'[1]POD-PK Kons'!$G:$X,MATCH(P$4,'[1]POD-PK Kons'!$G$2:$X$2,0),0)</f>
        <v>0</v>
      </c>
      <c r="Q37" s="36">
        <f>+VLOOKUP($G37,'[1]POD-PK Kons'!$G:$X,MATCH(Q$4,'[1]POD-PK Kons'!$G$2:$X$2,0),0)</f>
        <v>0</v>
      </c>
      <c r="R37" s="36">
        <f>+VLOOKUP($G37,'[1]POD-PK Kons'!$G:$X,MATCH(R$4,'[1]POD-PK Kons'!$G$2:$X$2,0),0)</f>
        <v>0</v>
      </c>
      <c r="S37" s="60">
        <f>+VLOOKUP($G37,'[1]POD-PK Kons'!$G:$X,MATCH(S$4,'[1]POD-PK Kons'!$G$2:$X$2,0),0)</f>
        <v>0</v>
      </c>
      <c r="T37" s="60">
        <f>+VLOOKUP($G37,'[1]POD-PK Kons'!$G:$X,MATCH(T$4,'[1]POD-PK Kons'!$G$2:$X$2,0),0)</f>
        <v>0</v>
      </c>
      <c r="U37" s="61">
        <f t="shared" si="9"/>
        <v>0</v>
      </c>
      <c r="V37" s="36">
        <f>+VLOOKUP($G37,'[1]POD-PK Kons'!$G:$X,17,0)</f>
        <v>0</v>
      </c>
      <c r="W37" s="61">
        <f t="shared" si="10"/>
        <v>0</v>
      </c>
    </row>
    <row r="38" spans="1:23" ht="25.5" customHeight="1" x14ac:dyDescent="0.2">
      <c r="A38" s="313" t="s">
        <v>382</v>
      </c>
      <c r="B38" s="313"/>
      <c r="C38" s="313"/>
      <c r="D38" s="313"/>
      <c r="E38" s="313"/>
      <c r="F38" s="313"/>
      <c r="G38" s="9">
        <v>30</v>
      </c>
      <c r="H38" s="62">
        <f>H35+H36+H37</f>
        <v>116604710</v>
      </c>
      <c r="I38" s="62">
        <f t="shared" ref="I38:W38" si="11">I35+I36+I37</f>
        <v>-255383</v>
      </c>
      <c r="J38" s="62">
        <f t="shared" si="11"/>
        <v>0</v>
      </c>
      <c r="K38" s="62">
        <f t="shared" si="11"/>
        <v>1446309</v>
      </c>
      <c r="L38" s="62">
        <f t="shared" si="11"/>
        <v>5676024</v>
      </c>
      <c r="M38" s="62">
        <f t="shared" si="11"/>
        <v>0</v>
      </c>
      <c r="N38" s="62">
        <f t="shared" si="11"/>
        <v>3496944</v>
      </c>
      <c r="O38" s="62">
        <f t="shared" si="11"/>
        <v>128553585</v>
      </c>
      <c r="P38" s="62">
        <f t="shared" si="11"/>
        <v>0</v>
      </c>
      <c r="Q38" s="62">
        <f t="shared" si="11"/>
        <v>0</v>
      </c>
      <c r="R38" s="62">
        <f t="shared" si="11"/>
        <v>0</v>
      </c>
      <c r="S38" s="62">
        <f t="shared" si="11"/>
        <v>-282198110</v>
      </c>
      <c r="T38" s="62">
        <f t="shared" si="11"/>
        <v>-12594088</v>
      </c>
      <c r="U38" s="62">
        <f t="shared" si="11"/>
        <v>-50622057</v>
      </c>
      <c r="V38" s="62">
        <f t="shared" si="11"/>
        <v>-639866</v>
      </c>
      <c r="W38" s="62">
        <f t="shared" si="11"/>
        <v>-51261923</v>
      </c>
    </row>
    <row r="39" spans="1:23" x14ac:dyDescent="0.2">
      <c r="A39" s="312" t="s">
        <v>331</v>
      </c>
      <c r="B39" s="312"/>
      <c r="C39" s="312"/>
      <c r="D39" s="312"/>
      <c r="E39" s="312"/>
      <c r="F39" s="312"/>
      <c r="G39" s="8">
        <v>31</v>
      </c>
      <c r="H39" s="64">
        <v>0</v>
      </c>
      <c r="I39" s="64">
        <v>0</v>
      </c>
      <c r="J39" s="64">
        <v>0</v>
      </c>
      <c r="K39" s="64">
        <v>0</v>
      </c>
      <c r="L39" s="64">
        <v>0</v>
      </c>
      <c r="M39" s="64">
        <v>0</v>
      </c>
      <c r="N39" s="64">
        <v>0</v>
      </c>
      <c r="O39" s="64">
        <v>0</v>
      </c>
      <c r="P39" s="64">
        <v>0</v>
      </c>
      <c r="Q39" s="64">
        <v>0</v>
      </c>
      <c r="R39" s="64">
        <v>0</v>
      </c>
      <c r="S39" s="64">
        <v>0</v>
      </c>
      <c r="T39" s="60">
        <f>+VLOOKUP($G39,'[1]POD-PK Kons'!$G:$X,MATCH(T$4,'[1]POD-PK Kons'!$G$2:$X$2,0),0)</f>
        <v>-4160607</v>
      </c>
      <c r="U39" s="61">
        <f t="shared" ref="U39:U56" si="12">H39+I39+J39+K39-L39+M39+N39+O39+P39+Q39+R39+S39+T39</f>
        <v>-4160607</v>
      </c>
      <c r="V39" s="60">
        <f>+VLOOKUP($G39,'[1]POD-PK Kons'!$G:$X,17,0)</f>
        <v>9429</v>
      </c>
      <c r="W39" s="61">
        <f t="shared" ref="W39:W56" si="13">U39+V39</f>
        <v>-4151178</v>
      </c>
    </row>
    <row r="40" spans="1:23" x14ac:dyDescent="0.2">
      <c r="A40" s="312" t="s">
        <v>332</v>
      </c>
      <c r="B40" s="312"/>
      <c r="C40" s="312"/>
      <c r="D40" s="312"/>
      <c r="E40" s="312"/>
      <c r="F40" s="312"/>
      <c r="G40" s="8">
        <v>32</v>
      </c>
      <c r="H40" s="64">
        <v>0</v>
      </c>
      <c r="I40" s="64">
        <v>0</v>
      </c>
      <c r="J40" s="64">
        <v>0</v>
      </c>
      <c r="K40" s="64">
        <v>0</v>
      </c>
      <c r="L40" s="64">
        <v>0</v>
      </c>
      <c r="M40" s="64">
        <v>0</v>
      </c>
      <c r="N40" s="60">
        <f>+VLOOKUP($G40,'[1]POD-PK Kons'!$G:$X,MATCH(N$4,'[1]POD-PK Kons'!$G$2:$X$2,0),0)</f>
        <v>0</v>
      </c>
      <c r="O40" s="64">
        <v>0</v>
      </c>
      <c r="P40" s="64">
        <v>0</v>
      </c>
      <c r="Q40" s="64">
        <v>0</v>
      </c>
      <c r="R40" s="64">
        <v>0</v>
      </c>
      <c r="S40" s="64">
        <v>0</v>
      </c>
      <c r="T40" s="64">
        <v>0</v>
      </c>
      <c r="U40" s="61">
        <f t="shared" si="12"/>
        <v>0</v>
      </c>
      <c r="V40" s="60">
        <f>+VLOOKUP($G40,'[1]POD-PK Kons'!$G:$X,17,0)</f>
        <v>0</v>
      </c>
      <c r="W40" s="61">
        <f t="shared" si="13"/>
        <v>0</v>
      </c>
    </row>
    <row r="41" spans="1:23" ht="27" customHeight="1" x14ac:dyDescent="0.2">
      <c r="A41" s="312" t="s">
        <v>354</v>
      </c>
      <c r="B41" s="312"/>
      <c r="C41" s="312"/>
      <c r="D41" s="312"/>
      <c r="E41" s="312"/>
      <c r="F41" s="312"/>
      <c r="G41" s="8">
        <v>33</v>
      </c>
      <c r="H41" s="64">
        <v>0</v>
      </c>
      <c r="I41" s="64">
        <v>0</v>
      </c>
      <c r="J41" s="64">
        <v>0</v>
      </c>
      <c r="K41" s="64">
        <v>0</v>
      </c>
      <c r="L41" s="64">
        <v>0</v>
      </c>
      <c r="M41" s="64">
        <v>0</v>
      </c>
      <c r="N41" s="64">
        <v>0</v>
      </c>
      <c r="O41" s="60">
        <f>+VLOOKUP($G41,'[1]POD-PK Kons'!$G:$X,MATCH(O$4,'[1]POD-PK Kons'!$G$2:$X$2,0),0)</f>
        <v>-2514086</v>
      </c>
      <c r="P41" s="64">
        <v>0</v>
      </c>
      <c r="Q41" s="64">
        <v>0</v>
      </c>
      <c r="R41" s="64">
        <v>0</v>
      </c>
      <c r="S41" s="36">
        <f>+VLOOKUP($G41,'[1]POD-PK Kons'!$G:$X,MATCH(S$4,'[1]POD-PK Kons'!$G$2:$X$2,0),0)</f>
        <v>2637819</v>
      </c>
      <c r="T41" s="36">
        <f>+VLOOKUP($G41,'[1]POD-PK Kons'!$G:$X,MATCH(T$4,'[1]POD-PK Kons'!$G$2:$X$2,0),0)</f>
        <v>0</v>
      </c>
      <c r="U41" s="61">
        <f t="shared" si="12"/>
        <v>123733</v>
      </c>
      <c r="V41" s="36">
        <f>+VLOOKUP($G41,'[1]POD-PK Kons'!$G:$X,17,0)</f>
        <v>0</v>
      </c>
      <c r="W41" s="61">
        <f t="shared" si="13"/>
        <v>123733</v>
      </c>
    </row>
    <row r="42" spans="1:23" ht="20.25" customHeight="1" x14ac:dyDescent="0.2">
      <c r="A42" s="312" t="s">
        <v>334</v>
      </c>
      <c r="B42" s="312"/>
      <c r="C42" s="312"/>
      <c r="D42" s="312"/>
      <c r="E42" s="312"/>
      <c r="F42" s="312"/>
      <c r="G42" s="8">
        <v>34</v>
      </c>
      <c r="H42" s="64">
        <v>0</v>
      </c>
      <c r="I42" s="64">
        <v>0</v>
      </c>
      <c r="J42" s="64">
        <v>0</v>
      </c>
      <c r="K42" s="64">
        <v>0</v>
      </c>
      <c r="L42" s="64">
        <v>0</v>
      </c>
      <c r="M42" s="64">
        <v>0</v>
      </c>
      <c r="N42" s="64">
        <v>0</v>
      </c>
      <c r="O42" s="64">
        <v>0</v>
      </c>
      <c r="P42" s="36">
        <f>+VLOOKUP($G42,'[1]POD-PK Kons'!$G:$X,MATCH(P$4,'[1]POD-PK Kons'!$G$2:$X$2,0),0)</f>
        <v>0</v>
      </c>
      <c r="Q42" s="64">
        <v>0</v>
      </c>
      <c r="R42" s="64">
        <v>0</v>
      </c>
      <c r="S42" s="36">
        <f>+VLOOKUP($G42,'[1]POD-PK Kons'!$G:$X,MATCH(S$4,'[1]POD-PK Kons'!$G$2:$X$2,0),0)</f>
        <v>0</v>
      </c>
      <c r="T42" s="36">
        <f>+VLOOKUP($G42,'[1]POD-PK Kons'!$G:$X,MATCH(T$4,'[1]POD-PK Kons'!$G$2:$X$2,0),0)</f>
        <v>0</v>
      </c>
      <c r="U42" s="61">
        <f t="shared" si="12"/>
        <v>0</v>
      </c>
      <c r="V42" s="36">
        <f>+VLOOKUP($G42,'[1]POD-PK Kons'!$G:$X,17,0)</f>
        <v>0</v>
      </c>
      <c r="W42" s="61">
        <f t="shared" si="13"/>
        <v>0</v>
      </c>
    </row>
    <row r="43" spans="1:23" ht="21" customHeight="1" x14ac:dyDescent="0.2">
      <c r="A43" s="312" t="s">
        <v>335</v>
      </c>
      <c r="B43" s="312"/>
      <c r="C43" s="312"/>
      <c r="D43" s="312"/>
      <c r="E43" s="312"/>
      <c r="F43" s="312"/>
      <c r="G43" s="8">
        <v>35</v>
      </c>
      <c r="H43" s="64">
        <v>0</v>
      </c>
      <c r="I43" s="64">
        <v>0</v>
      </c>
      <c r="J43" s="64">
        <v>0</v>
      </c>
      <c r="K43" s="64">
        <v>0</v>
      </c>
      <c r="L43" s="64">
        <v>0</v>
      </c>
      <c r="M43" s="64">
        <v>0</v>
      </c>
      <c r="N43" s="64">
        <v>0</v>
      </c>
      <c r="O43" s="64">
        <v>0</v>
      </c>
      <c r="P43" s="64">
        <v>0</v>
      </c>
      <c r="Q43" s="36">
        <f>+VLOOKUP($G43,'[1]POD-PK Kons'!$G:$X,MATCH(Q$4,'[1]POD-PK Kons'!$G$2:$X$2,0),0)</f>
        <v>0</v>
      </c>
      <c r="R43" s="64">
        <v>0</v>
      </c>
      <c r="S43" s="36">
        <f>+VLOOKUP($G43,'[1]POD-PK Kons'!$G:$X,MATCH(S$4,'[1]POD-PK Kons'!$G$2:$X$2,0),0)</f>
        <v>0</v>
      </c>
      <c r="T43" s="36">
        <f>+VLOOKUP($G43,'[1]POD-PK Kons'!$G:$X,MATCH(T$4,'[1]POD-PK Kons'!$G$2:$X$2,0),0)</f>
        <v>0</v>
      </c>
      <c r="U43" s="61">
        <f t="shared" si="12"/>
        <v>0</v>
      </c>
      <c r="V43" s="36">
        <f>+VLOOKUP($G43,'[1]POD-PK Kons'!$G:$X,17,0)</f>
        <v>0</v>
      </c>
      <c r="W43" s="61">
        <f t="shared" si="13"/>
        <v>0</v>
      </c>
    </row>
    <row r="44" spans="1:23" ht="29.25" customHeight="1" x14ac:dyDescent="0.2">
      <c r="A44" s="312" t="s">
        <v>336</v>
      </c>
      <c r="B44" s="312"/>
      <c r="C44" s="312"/>
      <c r="D44" s="312"/>
      <c r="E44" s="312"/>
      <c r="F44" s="312"/>
      <c r="G44" s="8">
        <v>36</v>
      </c>
      <c r="H44" s="64">
        <v>0</v>
      </c>
      <c r="I44" s="64">
        <v>0</v>
      </c>
      <c r="J44" s="64">
        <v>0</v>
      </c>
      <c r="K44" s="64">
        <v>0</v>
      </c>
      <c r="L44" s="64">
        <v>0</v>
      </c>
      <c r="M44" s="64">
        <v>0</v>
      </c>
      <c r="N44" s="64">
        <v>0</v>
      </c>
      <c r="O44" s="64">
        <v>0</v>
      </c>
      <c r="P44" s="64">
        <v>0</v>
      </c>
      <c r="Q44" s="64">
        <v>0</v>
      </c>
      <c r="R44" s="36">
        <f>+VLOOKUP($G44,'[1]POD-PK Kons'!$G:$X,MATCH(R$4,'[1]POD-PK Kons'!$G$2:$X$2,0),0)</f>
        <v>0</v>
      </c>
      <c r="S44" s="36">
        <f>+VLOOKUP($G44,'[1]POD-PK Kons'!$G:$X,MATCH(S$4,'[1]POD-PK Kons'!$G$2:$X$2,0),0)</f>
        <v>0</v>
      </c>
      <c r="T44" s="36">
        <f>+VLOOKUP($G44,'[1]POD-PK Kons'!$G:$X,MATCH(T$4,'[1]POD-PK Kons'!$G$2:$X$2,0),0)</f>
        <v>0</v>
      </c>
      <c r="U44" s="61">
        <f t="shared" si="12"/>
        <v>0</v>
      </c>
      <c r="V44" s="36">
        <f>+VLOOKUP($G44,'[1]POD-PK Kons'!$G:$X,17,0)</f>
        <v>0</v>
      </c>
      <c r="W44" s="61">
        <f t="shared" si="13"/>
        <v>0</v>
      </c>
    </row>
    <row r="45" spans="1:23" ht="21" customHeight="1" x14ac:dyDescent="0.2">
      <c r="A45" s="312" t="s">
        <v>355</v>
      </c>
      <c r="B45" s="312"/>
      <c r="C45" s="312"/>
      <c r="D45" s="312"/>
      <c r="E45" s="312"/>
      <c r="F45" s="312"/>
      <c r="G45" s="8">
        <v>37</v>
      </c>
      <c r="H45" s="64">
        <v>0</v>
      </c>
      <c r="I45" s="64">
        <v>0</v>
      </c>
      <c r="J45" s="64">
        <v>0</v>
      </c>
      <c r="K45" s="64">
        <v>0</v>
      </c>
      <c r="L45" s="64">
        <v>0</v>
      </c>
      <c r="M45" s="64">
        <v>0</v>
      </c>
      <c r="N45" s="36">
        <f>+VLOOKUP($G45,'[1]POD-PK Kons'!$G:$X,MATCH(N$4,'[1]POD-PK Kons'!$G$2:$X$2,0),0)</f>
        <v>0</v>
      </c>
      <c r="O45" s="36">
        <f>+VLOOKUP($G45,'[1]POD-PK Kons'!$G:$X,MATCH(O$4,'[1]POD-PK Kons'!$G$2:$X$2,0),0)</f>
        <v>0</v>
      </c>
      <c r="P45" s="36">
        <f>+VLOOKUP($G45,'[1]POD-PK Kons'!$G:$X,MATCH(P$4,'[1]POD-PK Kons'!$G$2:$X$2,0),0)</f>
        <v>0</v>
      </c>
      <c r="Q45" s="36">
        <f>+VLOOKUP($G45,'[1]POD-PK Kons'!$G:$X,MATCH(Q$4,'[1]POD-PK Kons'!$G$2:$X$2,0),0)</f>
        <v>0</v>
      </c>
      <c r="R45" s="36">
        <f>+VLOOKUP($G45,'[1]POD-PK Kons'!$G:$X,MATCH(R$4,'[1]POD-PK Kons'!$G$2:$X$2,0),0)</f>
        <v>0</v>
      </c>
      <c r="S45" s="36">
        <f>+VLOOKUP($G45,'[1]POD-PK Kons'!$G:$X,MATCH(S$4,'[1]POD-PK Kons'!$G$2:$X$2,0),0)</f>
        <v>0</v>
      </c>
      <c r="T45" s="36">
        <f>+VLOOKUP($G45,'[1]POD-PK Kons'!$G:$X,MATCH(T$4,'[1]POD-PK Kons'!$G$2:$X$2,0),0)</f>
        <v>0</v>
      </c>
      <c r="U45" s="61">
        <f t="shared" si="12"/>
        <v>0</v>
      </c>
      <c r="V45" s="36">
        <f>+VLOOKUP($G45,'[1]POD-PK Kons'!$G:$X,17,0)</f>
        <v>0</v>
      </c>
      <c r="W45" s="61">
        <f t="shared" si="13"/>
        <v>0</v>
      </c>
    </row>
    <row r="46" spans="1:23" x14ac:dyDescent="0.2">
      <c r="A46" s="312" t="s">
        <v>338</v>
      </c>
      <c r="B46" s="312"/>
      <c r="C46" s="312"/>
      <c r="D46" s="312"/>
      <c r="E46" s="312"/>
      <c r="F46" s="312"/>
      <c r="G46" s="8">
        <v>38</v>
      </c>
      <c r="H46" s="64">
        <v>0</v>
      </c>
      <c r="I46" s="64">
        <v>0</v>
      </c>
      <c r="J46" s="64">
        <v>0</v>
      </c>
      <c r="K46" s="64">
        <v>0</v>
      </c>
      <c r="L46" s="64">
        <v>0</v>
      </c>
      <c r="M46" s="64">
        <v>0</v>
      </c>
      <c r="N46" s="36">
        <f>+VLOOKUP($G46,'[1]POD-PK Kons'!$G:$X,MATCH(N$4,'[1]POD-PK Kons'!$G$2:$X$2,0),0)</f>
        <v>0</v>
      </c>
      <c r="O46" s="36">
        <f>+VLOOKUP($G46,'[1]POD-PK Kons'!$G:$X,MATCH(O$4,'[1]POD-PK Kons'!$G$2:$X$2,0),0)</f>
        <v>0</v>
      </c>
      <c r="P46" s="36">
        <f>+VLOOKUP($G46,'[1]POD-PK Kons'!$G:$X,MATCH(P$4,'[1]POD-PK Kons'!$G$2:$X$2,0),0)</f>
        <v>0</v>
      </c>
      <c r="Q46" s="36">
        <f>+VLOOKUP($G46,'[1]POD-PK Kons'!$G:$X,MATCH(Q$4,'[1]POD-PK Kons'!$G$2:$X$2,0),0)</f>
        <v>0</v>
      </c>
      <c r="R46" s="36">
        <f>+VLOOKUP($G46,'[1]POD-PK Kons'!$G:$X,MATCH(R$4,'[1]POD-PK Kons'!$G$2:$X$2,0),0)</f>
        <v>0</v>
      </c>
      <c r="S46" s="36">
        <f>+VLOOKUP($G46,'[1]POD-PK Kons'!$G:$X,MATCH(S$4,'[1]POD-PK Kons'!$G$2:$X$2,0),0)</f>
        <v>0</v>
      </c>
      <c r="T46" s="36">
        <f>+VLOOKUP($G46,'[1]POD-PK Kons'!$G:$X,MATCH(T$4,'[1]POD-PK Kons'!$G$2:$X$2,0),0)</f>
        <v>0</v>
      </c>
      <c r="U46" s="61">
        <f t="shared" si="12"/>
        <v>0</v>
      </c>
      <c r="V46" s="36">
        <f>+VLOOKUP($G46,'[1]POD-PK Kons'!$G:$X,17,0)</f>
        <v>0</v>
      </c>
      <c r="W46" s="61">
        <f t="shared" si="13"/>
        <v>0</v>
      </c>
    </row>
    <row r="47" spans="1:23" x14ac:dyDescent="0.2">
      <c r="A47" s="312" t="s">
        <v>339</v>
      </c>
      <c r="B47" s="312"/>
      <c r="C47" s="312"/>
      <c r="D47" s="312"/>
      <c r="E47" s="312"/>
      <c r="F47" s="312"/>
      <c r="G47" s="8">
        <v>39</v>
      </c>
      <c r="H47" s="36">
        <f>+VLOOKUP($G47,'[1]POD-PK Kons'!$G:$X,MATCH(H$4,'[1]POD-PK Kons'!$G$2:$X$2,0),0)</f>
        <v>0</v>
      </c>
      <c r="I47" s="36">
        <f>+VLOOKUP($G47,'[1]POD-PK Kons'!$G:$X,MATCH(I$4,'[1]POD-PK Kons'!$G$2:$X$2,0),0)</f>
        <v>0</v>
      </c>
      <c r="J47" s="36">
        <f>+VLOOKUP($G47,'[1]POD-PK Kons'!$G:$X,MATCH(J$4,'[1]POD-PK Kons'!$G$2:$X$2,0),0)</f>
        <v>0</v>
      </c>
      <c r="K47" s="36">
        <f>+VLOOKUP($G47,'[1]POD-PK Kons'!$G:$X,MATCH(K$4,'[1]POD-PK Kons'!$G$2:$X$2,0),0)</f>
        <v>0</v>
      </c>
      <c r="L47" s="36">
        <f>+VLOOKUP($G47,'[1]POD-PK Kons'!$G:$X,MATCH(L$4,'[1]POD-PK Kons'!$G$2:$X$2,0),0)</f>
        <v>0</v>
      </c>
      <c r="M47" s="36">
        <f>+VLOOKUP($G47,'[1]POD-PK Kons'!$G:$X,MATCH(M$4,'[1]POD-PK Kons'!$G$2:$X$2,0),0)</f>
        <v>0</v>
      </c>
      <c r="N47" s="36">
        <f>+VLOOKUP($G47,'[1]POD-PK Kons'!$G:$X,MATCH(N$4,'[1]POD-PK Kons'!$G$2:$X$2,0),0)</f>
        <v>0</v>
      </c>
      <c r="O47" s="36">
        <f>+VLOOKUP($G47,'[1]POD-PK Kons'!$G:$X,MATCH(O$4,'[1]POD-PK Kons'!$G$2:$X$2,0),0)</f>
        <v>0</v>
      </c>
      <c r="P47" s="36">
        <f>+VLOOKUP($G47,'[1]POD-PK Kons'!$G:$X,MATCH(P$4,'[1]POD-PK Kons'!$G$2:$X$2,0),0)</f>
        <v>0</v>
      </c>
      <c r="Q47" s="36">
        <f>+VLOOKUP($G47,'[1]POD-PK Kons'!$G:$X,MATCH(Q$4,'[1]POD-PK Kons'!$G$2:$X$2,0),0)</f>
        <v>0</v>
      </c>
      <c r="R47" s="36">
        <f>+VLOOKUP($G47,'[1]POD-PK Kons'!$G:$X,MATCH(R$4,'[1]POD-PK Kons'!$G$2:$X$2,0),0)</f>
        <v>0</v>
      </c>
      <c r="S47" s="36">
        <f>+VLOOKUP($G47,'[1]POD-PK Kons'!$G:$X,MATCH(S$4,'[1]POD-PK Kons'!$G$2:$X$2,0),0)</f>
        <v>0</v>
      </c>
      <c r="T47" s="36">
        <f>+VLOOKUP($G47,'[1]POD-PK Kons'!$G:$X,MATCH(T$4,'[1]POD-PK Kons'!$G$2:$X$2,0),0)</f>
        <v>0</v>
      </c>
      <c r="U47" s="61">
        <f t="shared" si="12"/>
        <v>0</v>
      </c>
      <c r="V47" s="36">
        <f>+VLOOKUP($G47,'[1]POD-PK Kons'!$G:$X,17,0)</f>
        <v>0</v>
      </c>
      <c r="W47" s="61">
        <f t="shared" si="13"/>
        <v>0</v>
      </c>
    </row>
    <row r="48" spans="1:23" x14ac:dyDescent="0.2">
      <c r="A48" s="312" t="s">
        <v>340</v>
      </c>
      <c r="B48" s="312"/>
      <c r="C48" s="312"/>
      <c r="D48" s="312"/>
      <c r="E48" s="312"/>
      <c r="F48" s="312"/>
      <c r="G48" s="8">
        <v>40</v>
      </c>
      <c r="H48" s="64">
        <v>0</v>
      </c>
      <c r="I48" s="64">
        <v>0</v>
      </c>
      <c r="J48" s="64">
        <v>0</v>
      </c>
      <c r="K48" s="64">
        <v>0</v>
      </c>
      <c r="L48" s="64">
        <v>0</v>
      </c>
      <c r="M48" s="64">
        <v>0</v>
      </c>
      <c r="N48" s="36">
        <f>+VLOOKUP($G48,'[1]POD-PK Kons'!$G:$X,MATCH(N$4,'[1]POD-PK Kons'!$G$2:$X$2,0),0)</f>
        <v>0</v>
      </c>
      <c r="O48" s="36">
        <f>+VLOOKUP($G48,'[1]POD-PK Kons'!$G:$X,MATCH(O$4,'[1]POD-PK Kons'!$G$2:$X$2,0),0)</f>
        <v>0</v>
      </c>
      <c r="P48" s="36">
        <f>+VLOOKUP($G48,'[1]POD-PK Kons'!$G:$X,MATCH(P$4,'[1]POD-PK Kons'!$G$2:$X$2,0),0)</f>
        <v>0</v>
      </c>
      <c r="Q48" s="36">
        <f>+VLOOKUP($G48,'[1]POD-PK Kons'!$G:$X,MATCH(Q$4,'[1]POD-PK Kons'!$G$2:$X$2,0),0)</f>
        <v>0</v>
      </c>
      <c r="R48" s="36">
        <f>+VLOOKUP($G48,'[1]POD-PK Kons'!$G:$X,MATCH(R$4,'[1]POD-PK Kons'!$G$2:$X$2,0),0)</f>
        <v>0</v>
      </c>
      <c r="S48" s="36">
        <f>+VLOOKUP($G48,'[1]POD-PK Kons'!$G:$X,MATCH(S$4,'[1]POD-PK Kons'!$G$2:$X$2,0),0)</f>
        <v>0</v>
      </c>
      <c r="T48" s="36">
        <f>+VLOOKUP($G48,'[1]POD-PK Kons'!$G:$X,MATCH(T$4,'[1]POD-PK Kons'!$G$2:$X$2,0),0)</f>
        <v>0</v>
      </c>
      <c r="U48" s="61">
        <f t="shared" si="12"/>
        <v>0</v>
      </c>
      <c r="V48" s="36">
        <f>+VLOOKUP($G48,'[1]POD-PK Kons'!$G:$X,17,0)</f>
        <v>0</v>
      </c>
      <c r="W48" s="61">
        <f t="shared" si="13"/>
        <v>0</v>
      </c>
    </row>
    <row r="49" spans="1:23" ht="24" customHeight="1" x14ac:dyDescent="0.2">
      <c r="A49" s="312" t="s">
        <v>356</v>
      </c>
      <c r="B49" s="312"/>
      <c r="C49" s="312"/>
      <c r="D49" s="312"/>
      <c r="E49" s="312"/>
      <c r="F49" s="312"/>
      <c r="G49" s="8">
        <v>41</v>
      </c>
      <c r="H49" s="36">
        <f>+VLOOKUP($G49,'[1]POD-PK Kons'!$G:$X,MATCH(H$4,'[1]POD-PK Kons'!$G$2:$X$2,0),0)</f>
        <v>0</v>
      </c>
      <c r="I49" s="36">
        <f>+VLOOKUP($G49,'[1]POD-PK Kons'!$G:$X,MATCH(I$4,'[1]POD-PK Kons'!$G$2:$X$2,0),0)</f>
        <v>0</v>
      </c>
      <c r="J49" s="36">
        <f>+VLOOKUP($G49,'[1]POD-PK Kons'!$G:$X,MATCH(J$4,'[1]POD-PK Kons'!$G$2:$X$2,0),0)</f>
        <v>0</v>
      </c>
      <c r="K49" s="36">
        <f>+VLOOKUP($G49,'[1]POD-PK Kons'!$G:$X,MATCH(K$4,'[1]POD-PK Kons'!$G$2:$X$2,0),0)</f>
        <v>0</v>
      </c>
      <c r="L49" s="36">
        <f>+VLOOKUP($G49,'[1]POD-PK Kons'!$G:$X,MATCH(L$4,'[1]POD-PK Kons'!$G$2:$X$2,0),0)</f>
        <v>0</v>
      </c>
      <c r="M49" s="36">
        <f>+VLOOKUP($G49,'[1]POD-PK Kons'!$G:$X,MATCH(M$4,'[1]POD-PK Kons'!$G$2:$X$2,0),0)</f>
        <v>0</v>
      </c>
      <c r="N49" s="36">
        <f>+VLOOKUP($G49,'[1]POD-PK Kons'!$G:$X,MATCH(N$4,'[1]POD-PK Kons'!$G$2:$X$2,0),0)</f>
        <v>0</v>
      </c>
      <c r="O49" s="36">
        <f>+VLOOKUP($G49,'[1]POD-PK Kons'!$G:$X,MATCH(O$4,'[1]POD-PK Kons'!$G$2:$X$2,0),0)</f>
        <v>0</v>
      </c>
      <c r="P49" s="36">
        <f>+VLOOKUP($G49,'[1]POD-PK Kons'!$G:$X,MATCH(P$4,'[1]POD-PK Kons'!$G$2:$X$2,0),0)</f>
        <v>0</v>
      </c>
      <c r="Q49" s="36">
        <f>+VLOOKUP($G49,'[1]POD-PK Kons'!$G:$X,MATCH(Q$4,'[1]POD-PK Kons'!$G$2:$X$2,0),0)</f>
        <v>0</v>
      </c>
      <c r="R49" s="36">
        <f>+VLOOKUP($G49,'[1]POD-PK Kons'!$G:$X,MATCH(R$4,'[1]POD-PK Kons'!$G$2:$X$2,0),0)</f>
        <v>0</v>
      </c>
      <c r="S49" s="36">
        <f>+VLOOKUP($G49,'[1]POD-PK Kons'!$G:$X,MATCH(S$4,'[1]POD-PK Kons'!$G$2:$X$2,0),0)</f>
        <v>0</v>
      </c>
      <c r="T49" s="36">
        <f>+VLOOKUP($G49,'[1]POD-PK Kons'!$G:$X,MATCH(T$4,'[1]POD-PK Kons'!$G$2:$X$2,0),0)</f>
        <v>0</v>
      </c>
      <c r="U49" s="61">
        <f>H49+I49+J49+K49-L49+M49+N49+O49+P49+Q49+R49+S49+T49</f>
        <v>0</v>
      </c>
      <c r="V49" s="36">
        <f>+VLOOKUP($G49,'[1]POD-PK Kons'!$G:$X,17,0)</f>
        <v>0</v>
      </c>
      <c r="W49" s="61">
        <f t="shared" si="13"/>
        <v>0</v>
      </c>
    </row>
    <row r="50" spans="1:23" ht="26.25" customHeight="1" x14ac:dyDescent="0.2">
      <c r="A50" s="312" t="s">
        <v>342</v>
      </c>
      <c r="B50" s="312"/>
      <c r="C50" s="312"/>
      <c r="D50" s="312"/>
      <c r="E50" s="312"/>
      <c r="F50" s="312"/>
      <c r="G50" s="8">
        <v>42</v>
      </c>
      <c r="H50" s="36">
        <f>+VLOOKUP($G50,'[1]POD-PK Kons'!$G:$X,MATCH(H$4,'[1]POD-PK Kons'!$G$2:$X$2,0),0)</f>
        <v>0</v>
      </c>
      <c r="I50" s="36">
        <f>+VLOOKUP($G50,'[1]POD-PK Kons'!$G:$X,MATCH(I$4,'[1]POD-PK Kons'!$G$2:$X$2,0),0)</f>
        <v>0</v>
      </c>
      <c r="J50" s="36">
        <f>+VLOOKUP($G50,'[1]POD-PK Kons'!$G:$X,MATCH(J$4,'[1]POD-PK Kons'!$G$2:$X$2,0),0)</f>
        <v>0</v>
      </c>
      <c r="K50" s="36">
        <f>+VLOOKUP($G50,'[1]POD-PK Kons'!$G:$X,MATCH(K$4,'[1]POD-PK Kons'!$G$2:$X$2,0),0)</f>
        <v>0</v>
      </c>
      <c r="L50" s="36">
        <f>+VLOOKUP($G50,'[1]POD-PK Kons'!$G:$X,MATCH(L$4,'[1]POD-PK Kons'!$G$2:$X$2,0),0)</f>
        <v>0</v>
      </c>
      <c r="M50" s="36">
        <f>+VLOOKUP($G50,'[1]POD-PK Kons'!$G:$X,MATCH(M$4,'[1]POD-PK Kons'!$G$2:$X$2,0),0)</f>
        <v>0</v>
      </c>
      <c r="N50" s="36">
        <f>+VLOOKUP($G50,'[1]POD-PK Kons'!$G:$X,MATCH(N$4,'[1]POD-PK Kons'!$G$2:$X$2,0),0)</f>
        <v>0</v>
      </c>
      <c r="O50" s="36">
        <f>+VLOOKUP($G50,'[1]POD-PK Kons'!$G:$X,MATCH(O$4,'[1]POD-PK Kons'!$G$2:$X$2,0),0)</f>
        <v>0</v>
      </c>
      <c r="P50" s="36">
        <f>+VLOOKUP($G50,'[1]POD-PK Kons'!$G:$X,MATCH(P$4,'[1]POD-PK Kons'!$G$2:$X$2,0),0)</f>
        <v>0</v>
      </c>
      <c r="Q50" s="36">
        <f>+VLOOKUP($G50,'[1]POD-PK Kons'!$G:$X,MATCH(Q$4,'[1]POD-PK Kons'!$G$2:$X$2,0),0)</f>
        <v>0</v>
      </c>
      <c r="R50" s="36">
        <f>+VLOOKUP($G50,'[1]POD-PK Kons'!$G:$X,MATCH(R$4,'[1]POD-PK Kons'!$G$2:$X$2,0),0)</f>
        <v>0</v>
      </c>
      <c r="S50" s="36">
        <f>+VLOOKUP($G50,'[1]POD-PK Kons'!$G:$X,MATCH(S$4,'[1]POD-PK Kons'!$G$2:$X$2,0),0)</f>
        <v>0</v>
      </c>
      <c r="T50" s="36">
        <f>+VLOOKUP($G50,'[1]POD-PK Kons'!$G:$X,MATCH(T$4,'[1]POD-PK Kons'!$G$2:$X$2,0),0)</f>
        <v>0</v>
      </c>
      <c r="U50" s="61">
        <f t="shared" si="12"/>
        <v>0</v>
      </c>
      <c r="V50" s="36">
        <f>+VLOOKUP($G50,'[1]POD-PK Kons'!$G:$X,17,0)</f>
        <v>0</v>
      </c>
      <c r="W50" s="61">
        <f t="shared" si="13"/>
        <v>0</v>
      </c>
    </row>
    <row r="51" spans="1:23" ht="22.5" customHeight="1" x14ac:dyDescent="0.2">
      <c r="A51" s="312" t="s">
        <v>357</v>
      </c>
      <c r="B51" s="312"/>
      <c r="C51" s="312"/>
      <c r="D51" s="312"/>
      <c r="E51" s="312"/>
      <c r="F51" s="312"/>
      <c r="G51" s="8">
        <v>43</v>
      </c>
      <c r="H51" s="36">
        <f>+VLOOKUP($G51,'[1]POD-PK Kons'!$G:$X,MATCH(H$4,'[1]POD-PK Kons'!$G$2:$X$2,0),0)</f>
        <v>0</v>
      </c>
      <c r="I51" s="36">
        <f>+VLOOKUP($G51,'[1]POD-PK Kons'!$G:$X,MATCH(I$4,'[1]POD-PK Kons'!$G$2:$X$2,0),0)</f>
        <v>0</v>
      </c>
      <c r="J51" s="36">
        <f>+VLOOKUP($G51,'[1]POD-PK Kons'!$G:$X,MATCH(J$4,'[1]POD-PK Kons'!$G$2:$X$2,0),0)</f>
        <v>0</v>
      </c>
      <c r="K51" s="36">
        <f>+VLOOKUP($G51,'[1]POD-PK Kons'!$G:$X,MATCH(K$4,'[1]POD-PK Kons'!$G$2:$X$2,0),0)</f>
        <v>0</v>
      </c>
      <c r="L51" s="36">
        <f>+VLOOKUP($G51,'[1]POD-PK Kons'!$G:$X,MATCH(L$4,'[1]POD-PK Kons'!$G$2:$X$2,0),0)</f>
        <v>0</v>
      </c>
      <c r="M51" s="36">
        <f>+VLOOKUP($G51,'[1]POD-PK Kons'!$G:$X,MATCH(M$4,'[1]POD-PK Kons'!$G$2:$X$2,0),0)</f>
        <v>0</v>
      </c>
      <c r="N51" s="36">
        <f>+VLOOKUP($G51,'[1]POD-PK Kons'!$G:$X,MATCH(N$4,'[1]POD-PK Kons'!$G$2:$X$2,0),0)</f>
        <v>0</v>
      </c>
      <c r="O51" s="36">
        <f>+VLOOKUP($G51,'[1]POD-PK Kons'!$G:$X,MATCH(O$4,'[1]POD-PK Kons'!$G$2:$X$2,0),0)</f>
        <v>0</v>
      </c>
      <c r="P51" s="36">
        <f>+VLOOKUP($G51,'[1]POD-PK Kons'!$G:$X,MATCH(P$4,'[1]POD-PK Kons'!$G$2:$X$2,0),0)</f>
        <v>0</v>
      </c>
      <c r="Q51" s="36">
        <f>+VLOOKUP($G51,'[1]POD-PK Kons'!$G:$X,MATCH(Q$4,'[1]POD-PK Kons'!$G$2:$X$2,0),0)</f>
        <v>0</v>
      </c>
      <c r="R51" s="36">
        <f>+VLOOKUP($G51,'[1]POD-PK Kons'!$G:$X,MATCH(R$4,'[1]POD-PK Kons'!$G$2:$X$2,0),0)</f>
        <v>0</v>
      </c>
      <c r="S51" s="36">
        <f>+VLOOKUP($G51,'[1]POD-PK Kons'!$G:$X,MATCH(S$4,'[1]POD-PK Kons'!$G$2:$X$2,0),0)</f>
        <v>0</v>
      </c>
      <c r="T51" s="36">
        <f>+VLOOKUP($G51,'[1]POD-PK Kons'!$G:$X,MATCH(T$4,'[1]POD-PK Kons'!$G$2:$X$2,0),0)</f>
        <v>0</v>
      </c>
      <c r="U51" s="61">
        <f t="shared" si="12"/>
        <v>0</v>
      </c>
      <c r="V51" s="36">
        <f>+VLOOKUP($G51,'[1]POD-PK Kons'!$G:$X,17,0)</f>
        <v>0</v>
      </c>
      <c r="W51" s="61">
        <f t="shared" si="13"/>
        <v>0</v>
      </c>
    </row>
    <row r="52" spans="1:23" x14ac:dyDescent="0.2">
      <c r="A52" s="312" t="s">
        <v>344</v>
      </c>
      <c r="B52" s="312"/>
      <c r="C52" s="312"/>
      <c r="D52" s="312"/>
      <c r="E52" s="312"/>
      <c r="F52" s="312"/>
      <c r="G52" s="8">
        <v>44</v>
      </c>
      <c r="H52" s="36">
        <f>+VLOOKUP($G52,'[1]POD-PK Kons'!$G:$X,MATCH(H$4,'[1]POD-PK Kons'!$G$2:$X$2,0),0)</f>
        <v>0</v>
      </c>
      <c r="I52" s="36">
        <f>+VLOOKUP($G52,'[1]POD-PK Kons'!$G:$X,MATCH(I$4,'[1]POD-PK Kons'!$G$2:$X$2,0),0)</f>
        <v>0</v>
      </c>
      <c r="J52" s="36">
        <f>+VLOOKUP($G52,'[1]POD-PK Kons'!$G:$X,MATCH(J$4,'[1]POD-PK Kons'!$G$2:$X$2,0),0)</f>
        <v>0</v>
      </c>
      <c r="K52" s="36">
        <f>+VLOOKUP($G52,'[1]POD-PK Kons'!$G:$X,MATCH(K$4,'[1]POD-PK Kons'!$G$2:$X$2,0),0)</f>
        <v>0</v>
      </c>
      <c r="L52" s="36">
        <f>+VLOOKUP($G52,'[1]POD-PK Kons'!$G:$X,MATCH(L$4,'[1]POD-PK Kons'!$G$2:$X$2,0),0)</f>
        <v>0</v>
      </c>
      <c r="M52" s="36">
        <f>+VLOOKUP($G52,'[1]POD-PK Kons'!$G:$X,MATCH(M$4,'[1]POD-PK Kons'!$G$2:$X$2,0),0)</f>
        <v>0</v>
      </c>
      <c r="N52" s="36">
        <f>+VLOOKUP($G52,'[1]POD-PK Kons'!$G:$X,MATCH(N$4,'[1]POD-PK Kons'!$G$2:$X$2,0),0)</f>
        <v>0</v>
      </c>
      <c r="O52" s="36">
        <f>+VLOOKUP($G52,'[1]POD-PK Kons'!$G:$X,MATCH(O$4,'[1]POD-PK Kons'!$G$2:$X$2,0),0)</f>
        <v>0</v>
      </c>
      <c r="P52" s="36">
        <f>+VLOOKUP($G52,'[1]POD-PK Kons'!$G:$X,MATCH(P$4,'[1]POD-PK Kons'!$G$2:$X$2,0),0)</f>
        <v>0</v>
      </c>
      <c r="Q52" s="36">
        <f>+VLOOKUP($G52,'[1]POD-PK Kons'!$G:$X,MATCH(Q$4,'[1]POD-PK Kons'!$G$2:$X$2,0),0)</f>
        <v>0</v>
      </c>
      <c r="R52" s="36">
        <f>+VLOOKUP($G52,'[1]POD-PK Kons'!$G:$X,MATCH(R$4,'[1]POD-PK Kons'!$G$2:$X$2,0),0)</f>
        <v>0</v>
      </c>
      <c r="S52" s="36">
        <f>+VLOOKUP($G52,'[1]POD-PK Kons'!$G:$X,MATCH(S$4,'[1]POD-PK Kons'!$G$2:$X$2,0),0)</f>
        <v>0</v>
      </c>
      <c r="T52" s="36">
        <f>+VLOOKUP($G52,'[1]POD-PK Kons'!$G:$X,MATCH(T$4,'[1]POD-PK Kons'!$G$2:$X$2,0),0)</f>
        <v>0</v>
      </c>
      <c r="U52" s="61">
        <f t="shared" si="12"/>
        <v>0</v>
      </c>
      <c r="V52" s="36">
        <f>+VLOOKUP($G52,'[1]POD-PK Kons'!$G:$X,17,0)</f>
        <v>0</v>
      </c>
      <c r="W52" s="61">
        <f t="shared" si="13"/>
        <v>0</v>
      </c>
    </row>
    <row r="53" spans="1:23" x14ac:dyDescent="0.2">
      <c r="A53" s="312" t="s">
        <v>345</v>
      </c>
      <c r="B53" s="312"/>
      <c r="C53" s="312"/>
      <c r="D53" s="312"/>
      <c r="E53" s="312"/>
      <c r="F53" s="312"/>
      <c r="G53" s="8">
        <v>45</v>
      </c>
      <c r="H53" s="36">
        <f>+VLOOKUP($G53,'[1]POD-PK Kons'!$G:$X,MATCH(H$4,'[1]POD-PK Kons'!$G$2:$X$2,0),0)</f>
        <v>0</v>
      </c>
      <c r="I53" s="36">
        <f>+VLOOKUP($G53,'[1]POD-PK Kons'!$G:$X,MATCH(I$4,'[1]POD-PK Kons'!$G$2:$X$2,0),0)</f>
        <v>0</v>
      </c>
      <c r="J53" s="36">
        <f>+VLOOKUP($G53,'[1]POD-PK Kons'!$G:$X,MATCH(J$4,'[1]POD-PK Kons'!$G$2:$X$2,0),0)</f>
        <v>0</v>
      </c>
      <c r="K53" s="36">
        <f>+VLOOKUP($G53,'[1]POD-PK Kons'!$G:$X,MATCH(K$4,'[1]POD-PK Kons'!$G$2:$X$2,0),0)</f>
        <v>0</v>
      </c>
      <c r="L53" s="36">
        <f>+VLOOKUP($G53,'[1]POD-PK Kons'!$G:$X,MATCH(L$4,'[1]POD-PK Kons'!$G$2:$X$2,0),0)</f>
        <v>0</v>
      </c>
      <c r="M53" s="36">
        <f>+VLOOKUP($G53,'[1]POD-PK Kons'!$G:$X,MATCH(M$4,'[1]POD-PK Kons'!$G$2:$X$2,0),0)</f>
        <v>0</v>
      </c>
      <c r="N53" s="36">
        <f>+VLOOKUP($G53,'[1]POD-PK Kons'!$G:$X,MATCH(N$4,'[1]POD-PK Kons'!$G$2:$X$2,0),0)</f>
        <v>0</v>
      </c>
      <c r="O53" s="36">
        <f>+VLOOKUP($G53,'[1]POD-PK Kons'!$G:$X,MATCH(O$4,'[1]POD-PK Kons'!$G$2:$X$2,0),0)</f>
        <v>0</v>
      </c>
      <c r="P53" s="36">
        <f>+VLOOKUP($G53,'[1]POD-PK Kons'!$G:$X,MATCH(P$4,'[1]POD-PK Kons'!$G$2:$X$2,0),0)</f>
        <v>0</v>
      </c>
      <c r="Q53" s="36">
        <f>+VLOOKUP($G53,'[1]POD-PK Kons'!$G:$X,MATCH(Q$4,'[1]POD-PK Kons'!$G$2:$X$2,0),0)</f>
        <v>0</v>
      </c>
      <c r="R53" s="36">
        <f>+VLOOKUP($G53,'[1]POD-PK Kons'!$G:$X,MATCH(R$4,'[1]POD-PK Kons'!$G$2:$X$2,0),0)</f>
        <v>0</v>
      </c>
      <c r="S53" s="36">
        <f>+VLOOKUP($G53,'[1]POD-PK Kons'!$G:$X,MATCH(S$4,'[1]POD-PK Kons'!$G$2:$X$2,0),0)</f>
        <v>0</v>
      </c>
      <c r="T53" s="36">
        <f>+VLOOKUP($G53,'[1]POD-PK Kons'!$G:$X,MATCH(T$4,'[1]POD-PK Kons'!$G$2:$X$2,0),0)</f>
        <v>0</v>
      </c>
      <c r="U53" s="61">
        <f t="shared" si="12"/>
        <v>0</v>
      </c>
      <c r="V53" s="36">
        <f>+VLOOKUP($G53,'[1]POD-PK Kons'!$G:$X,17,0)</f>
        <v>0</v>
      </c>
      <c r="W53" s="61">
        <f t="shared" si="13"/>
        <v>0</v>
      </c>
    </row>
    <row r="54" spans="1:23" x14ac:dyDescent="0.2">
      <c r="A54" s="312" t="s">
        <v>346</v>
      </c>
      <c r="B54" s="312"/>
      <c r="C54" s="312"/>
      <c r="D54" s="312"/>
      <c r="E54" s="312"/>
      <c r="F54" s="312"/>
      <c r="G54" s="8">
        <v>46</v>
      </c>
      <c r="H54" s="36">
        <f>+VLOOKUP($G54,'[1]POD-PK Kons'!$G:$X,MATCH(H$4,'[1]POD-PK Kons'!$G$2:$X$2,0),0)</f>
        <v>0</v>
      </c>
      <c r="I54" s="60">
        <f>+VLOOKUP($G54,'[1]POD-PK Kons'!$G:$X,MATCH(I$4,'[1]POD-PK Kons'!$G$2:$X$2,0),0)</f>
        <v>0</v>
      </c>
      <c r="J54" s="36">
        <f>+VLOOKUP($G54,'[1]POD-PK Kons'!$G:$X,MATCH(J$4,'[1]POD-PK Kons'!$G$2:$X$2,0),0)</f>
        <v>0</v>
      </c>
      <c r="K54" s="36">
        <f>+VLOOKUP($G54,'[1]POD-PK Kons'!$G:$X,MATCH(K$4,'[1]POD-PK Kons'!$G$2:$X$2,0),0)</f>
        <v>0</v>
      </c>
      <c r="L54" s="36">
        <f>+VLOOKUP($G54,'[1]POD-PK Kons'!$G:$X,MATCH(L$4,'[1]POD-PK Kons'!$G$2:$X$2,0),0)</f>
        <v>0</v>
      </c>
      <c r="M54" s="36">
        <f>+VLOOKUP($G54,'[1]POD-PK Kons'!$G:$X,MATCH(M$4,'[1]POD-PK Kons'!$G$2:$X$2,0),0)</f>
        <v>0</v>
      </c>
      <c r="N54" s="36">
        <f>+VLOOKUP($G54,'[1]POD-PK Kons'!$G:$X,MATCH(N$4,'[1]POD-PK Kons'!$G$2:$X$2,0),0)</f>
        <v>0</v>
      </c>
      <c r="O54" s="36">
        <f>+VLOOKUP($G54,'[1]POD-PK Kons'!$G:$X,MATCH(O$4,'[1]POD-PK Kons'!$G$2:$X$2,0),0)</f>
        <v>0</v>
      </c>
      <c r="P54" s="36">
        <f>+VLOOKUP($G54,'[1]POD-PK Kons'!$G:$X,MATCH(P$4,'[1]POD-PK Kons'!$G$2:$X$2,0),0)</f>
        <v>0</v>
      </c>
      <c r="Q54" s="36">
        <f>+VLOOKUP($G54,'[1]POD-PK Kons'!$G:$X,MATCH(Q$4,'[1]POD-PK Kons'!$G$2:$X$2,0),0)</f>
        <v>0</v>
      </c>
      <c r="R54" s="36">
        <f>+VLOOKUP($G54,'[1]POD-PK Kons'!$G:$X,MATCH(R$4,'[1]POD-PK Kons'!$G$2:$X$2,0),0)</f>
        <v>0</v>
      </c>
      <c r="S54" s="60">
        <f>+VLOOKUP($G54,'[1]POD-PK Kons'!$G:$X,MATCH(S$4,'[1]POD-PK Kons'!$G$2:$X$2,0),0)</f>
        <v>0</v>
      </c>
      <c r="T54" s="60">
        <f>+VLOOKUP($G54,'[1]POD-PK Kons'!$G:$X,MATCH(T$4,'[1]POD-PK Kons'!$G$2:$X$2,0),0)</f>
        <v>12594088</v>
      </c>
      <c r="U54" s="61">
        <f t="shared" si="12"/>
        <v>12594088</v>
      </c>
      <c r="V54" s="36">
        <f>+VLOOKUP($G54,'[1]POD-PK Kons'!$G:$X,17,0)</f>
        <v>-3520</v>
      </c>
      <c r="W54" s="61">
        <f t="shared" si="13"/>
        <v>12590568</v>
      </c>
    </row>
    <row r="55" spans="1:23" x14ac:dyDescent="0.2">
      <c r="A55" s="312" t="s">
        <v>347</v>
      </c>
      <c r="B55" s="312"/>
      <c r="C55" s="312"/>
      <c r="D55" s="312"/>
      <c r="E55" s="312"/>
      <c r="F55" s="312"/>
      <c r="G55" s="8">
        <v>47</v>
      </c>
      <c r="H55" s="36">
        <f>+VLOOKUP($G55,'[1]POD-PK Kons'!$G:$X,MATCH(H$4,'[1]POD-PK Kons'!$G$2:$X$2,0),0)</f>
        <v>0</v>
      </c>
      <c r="I55" s="36">
        <f>+VLOOKUP($G55,'[1]POD-PK Kons'!$G:$X,MATCH(I$4,'[1]POD-PK Kons'!$G$2:$X$2,0),0)</f>
        <v>0</v>
      </c>
      <c r="J55" s="36">
        <f>+VLOOKUP($G55,'[1]POD-PK Kons'!$G:$X,MATCH(J$4,'[1]POD-PK Kons'!$G$2:$X$2,0),0)</f>
        <v>0</v>
      </c>
      <c r="K55" s="36">
        <f>+VLOOKUP($G55,'[1]POD-PK Kons'!$G:$X,MATCH(K$4,'[1]POD-PK Kons'!$G$2:$X$2,0),0)</f>
        <v>0</v>
      </c>
      <c r="L55" s="36">
        <f>+VLOOKUP($G55,'[1]POD-PK Kons'!$G:$X,MATCH(L$4,'[1]POD-PK Kons'!$G$2:$X$2,0),0)</f>
        <v>0</v>
      </c>
      <c r="M55" s="36">
        <f>+VLOOKUP($G55,'[1]POD-PK Kons'!$G:$X,MATCH(M$4,'[1]POD-PK Kons'!$G$2:$X$2,0),0)</f>
        <v>0</v>
      </c>
      <c r="N55" s="36">
        <f>+VLOOKUP($G55,'[1]POD-PK Kons'!$G:$X,MATCH(N$4,'[1]POD-PK Kons'!$G$2:$X$2,0),0)</f>
        <v>-2150344</v>
      </c>
      <c r="O55" s="36">
        <f>+VLOOKUP($G55,'[1]POD-PK Kons'!$G:$X,MATCH(O$4,'[1]POD-PK Kons'!$G$2:$X$2,0),0)</f>
        <v>0</v>
      </c>
      <c r="P55" s="36">
        <f>+VLOOKUP($G55,'[1]POD-PK Kons'!$G:$X,MATCH(P$4,'[1]POD-PK Kons'!$G$2:$X$2,0),0)</f>
        <v>0</v>
      </c>
      <c r="Q55" s="36">
        <f>+VLOOKUP($G55,'[1]POD-PK Kons'!$G:$X,MATCH(Q$4,'[1]POD-PK Kons'!$G$2:$X$2,0),0)</f>
        <v>0</v>
      </c>
      <c r="R55" s="36">
        <f>+VLOOKUP($G55,'[1]POD-PK Kons'!$G:$X,MATCH(R$4,'[1]POD-PK Kons'!$G$2:$X$2,0),0)</f>
        <v>0</v>
      </c>
      <c r="S55" s="36">
        <f>+VLOOKUP($G55,'[1]POD-PK Kons'!$G:$X,MATCH(S$4,'[1]POD-PK Kons'!$G$2:$X$2,0),0)</f>
        <v>-12594088</v>
      </c>
      <c r="T55" s="36">
        <f>+VLOOKUP($G55,'[1]POD-PK Kons'!$G:$X,MATCH(T$4,'[1]POD-PK Kons'!$G$2:$X$2,0),0)</f>
        <v>0</v>
      </c>
      <c r="U55" s="61">
        <f t="shared" si="12"/>
        <v>-14744432</v>
      </c>
      <c r="V55" s="36">
        <f>+VLOOKUP($G55,'[1]POD-PK Kons'!$G:$X,17,0)</f>
        <v>0</v>
      </c>
      <c r="W55" s="61">
        <f t="shared" si="13"/>
        <v>-14744432</v>
      </c>
    </row>
    <row r="56" spans="1:23" x14ac:dyDescent="0.2">
      <c r="A56" s="312" t="s">
        <v>348</v>
      </c>
      <c r="B56" s="312"/>
      <c r="C56" s="312"/>
      <c r="D56" s="312"/>
      <c r="E56" s="312"/>
      <c r="F56" s="312"/>
      <c r="G56" s="8">
        <v>48</v>
      </c>
      <c r="H56" s="36">
        <f>+VLOOKUP($G56,'[1]POD-PK Kons'!$G:$X,MATCH(H$4,'[1]POD-PK Kons'!$G$2:$X$2,0),0)</f>
        <v>0</v>
      </c>
      <c r="I56" s="36">
        <f>+VLOOKUP($G56,'[1]POD-PK Kons'!$G:$X,MATCH(I$4,'[1]POD-PK Kons'!$G$2:$X$2,0),0)</f>
        <v>0</v>
      </c>
      <c r="J56" s="36">
        <f>+VLOOKUP($G56,'[1]POD-PK Kons'!$G:$X,MATCH(J$4,'[1]POD-PK Kons'!$G$2:$X$2,0),0)</f>
        <v>0</v>
      </c>
      <c r="K56" s="36">
        <f>+VLOOKUP($G56,'[1]POD-PK Kons'!$G:$X,MATCH(K$4,'[1]POD-PK Kons'!$G$2:$X$2,0),0)</f>
        <v>0</v>
      </c>
      <c r="L56" s="36">
        <f>+VLOOKUP($G56,'[1]POD-PK Kons'!$G:$X,MATCH(L$4,'[1]POD-PK Kons'!$G$2:$X$2,0),0)</f>
        <v>0</v>
      </c>
      <c r="M56" s="36">
        <f>+VLOOKUP($G56,'[1]POD-PK Kons'!$G:$X,MATCH(M$4,'[1]POD-PK Kons'!$G$2:$X$2,0),0)</f>
        <v>0</v>
      </c>
      <c r="N56" s="36">
        <f>+VLOOKUP($G56,'[1]POD-PK Kons'!$G:$X,MATCH(N$4,'[1]POD-PK Kons'!$G$2:$X$2,0),0)</f>
        <v>0</v>
      </c>
      <c r="O56" s="36">
        <f>+VLOOKUP($G56,'[1]POD-PK Kons'!$G:$X,MATCH(O$4,'[1]POD-PK Kons'!$G$2:$X$2,0),0)</f>
        <v>0</v>
      </c>
      <c r="P56" s="36">
        <f>+VLOOKUP($G56,'[1]POD-PK Kons'!$G:$X,MATCH(P$4,'[1]POD-PK Kons'!$G$2:$X$2,0),0)</f>
        <v>0</v>
      </c>
      <c r="Q56" s="36">
        <f>+VLOOKUP($G56,'[1]POD-PK Kons'!$G:$X,MATCH(Q$4,'[1]POD-PK Kons'!$G$2:$X$2,0),0)</f>
        <v>0</v>
      </c>
      <c r="R56" s="36">
        <f>+VLOOKUP($G56,'[1]POD-PK Kons'!$G:$X,MATCH(R$4,'[1]POD-PK Kons'!$G$2:$X$2,0),0)</f>
        <v>0</v>
      </c>
      <c r="S56" s="36">
        <f>+VLOOKUP($G56,'[1]POD-PK Kons'!$G:$X,MATCH(S$4,'[1]POD-PK Kons'!$G$2:$X$2,0),0)</f>
        <v>0</v>
      </c>
      <c r="T56" s="36">
        <f>+VLOOKUP($G56,'[1]POD-PK Kons'!$G:$X,MATCH(T$4,'[1]POD-PK Kons'!$G$2:$X$2,0),0)</f>
        <v>0</v>
      </c>
      <c r="U56" s="61">
        <f t="shared" si="12"/>
        <v>0</v>
      </c>
      <c r="V56" s="36">
        <f>+VLOOKUP($G56,'[1]POD-PK Kons'!$G:$X,17,0)</f>
        <v>0</v>
      </c>
      <c r="W56" s="61">
        <f t="shared" si="13"/>
        <v>0</v>
      </c>
    </row>
    <row r="57" spans="1:23" ht="24" customHeight="1" x14ac:dyDescent="0.2">
      <c r="A57" s="330" t="s">
        <v>383</v>
      </c>
      <c r="B57" s="330"/>
      <c r="C57" s="330"/>
      <c r="D57" s="330"/>
      <c r="E57" s="330"/>
      <c r="F57" s="330"/>
      <c r="G57" s="10">
        <v>49</v>
      </c>
      <c r="H57" s="63">
        <f>SUM(H38:H56)</f>
        <v>116604710</v>
      </c>
      <c r="I57" s="63">
        <f t="shared" ref="I57:W57" si="14">SUM(I38:I56)</f>
        <v>-255383</v>
      </c>
      <c r="J57" s="63">
        <f t="shared" si="14"/>
        <v>0</v>
      </c>
      <c r="K57" s="63">
        <f t="shared" si="14"/>
        <v>1446309</v>
      </c>
      <c r="L57" s="63">
        <f t="shared" si="14"/>
        <v>5676024</v>
      </c>
      <c r="M57" s="63">
        <f t="shared" si="14"/>
        <v>0</v>
      </c>
      <c r="N57" s="63">
        <f t="shared" si="14"/>
        <v>1346600</v>
      </c>
      <c r="O57" s="63">
        <f t="shared" si="14"/>
        <v>126039499</v>
      </c>
      <c r="P57" s="63">
        <f t="shared" si="14"/>
        <v>0</v>
      </c>
      <c r="Q57" s="63">
        <f t="shared" si="14"/>
        <v>0</v>
      </c>
      <c r="R57" s="63">
        <f t="shared" si="14"/>
        <v>0</v>
      </c>
      <c r="S57" s="63">
        <f t="shared" si="14"/>
        <v>-292154379</v>
      </c>
      <c r="T57" s="63">
        <f t="shared" si="14"/>
        <v>-4160607</v>
      </c>
      <c r="U57" s="63">
        <f t="shared" si="14"/>
        <v>-56809275</v>
      </c>
      <c r="V57" s="63">
        <f t="shared" si="14"/>
        <v>-633957</v>
      </c>
      <c r="W57" s="63">
        <f t="shared" si="14"/>
        <v>-57443232</v>
      </c>
    </row>
    <row r="58" spans="1:23" x14ac:dyDescent="0.2">
      <c r="A58" s="331" t="s">
        <v>349</v>
      </c>
      <c r="B58" s="332"/>
      <c r="C58" s="332"/>
      <c r="D58" s="332"/>
      <c r="E58" s="332"/>
      <c r="F58" s="332"/>
      <c r="G58" s="332"/>
      <c r="H58" s="332"/>
      <c r="I58" s="332"/>
      <c r="J58" s="332"/>
      <c r="K58" s="332"/>
      <c r="L58" s="332"/>
      <c r="M58" s="332"/>
      <c r="N58" s="332"/>
      <c r="O58" s="332"/>
      <c r="P58" s="332"/>
      <c r="Q58" s="332"/>
      <c r="R58" s="332"/>
      <c r="S58" s="332"/>
      <c r="T58" s="332"/>
      <c r="U58" s="332"/>
      <c r="V58" s="332"/>
      <c r="W58" s="332"/>
    </row>
    <row r="59" spans="1:23" ht="31.5" customHeight="1" x14ac:dyDescent="0.2">
      <c r="A59" s="333" t="s">
        <v>358</v>
      </c>
      <c r="B59" s="333"/>
      <c r="C59" s="333"/>
      <c r="D59" s="333"/>
      <c r="E59" s="333"/>
      <c r="F59" s="333"/>
      <c r="G59" s="9">
        <v>50</v>
      </c>
      <c r="H59" s="62">
        <f>SUM(H40:H48)</f>
        <v>0</v>
      </c>
      <c r="I59" s="62">
        <f t="shared" ref="I59:W59" si="15">SUM(I40:I48)</f>
        <v>0</v>
      </c>
      <c r="J59" s="62">
        <f t="shared" si="15"/>
        <v>0</v>
      </c>
      <c r="K59" s="62">
        <f t="shared" si="15"/>
        <v>0</v>
      </c>
      <c r="L59" s="62">
        <f t="shared" si="15"/>
        <v>0</v>
      </c>
      <c r="M59" s="62">
        <f t="shared" si="15"/>
        <v>0</v>
      </c>
      <c r="N59" s="62">
        <f t="shared" si="15"/>
        <v>0</v>
      </c>
      <c r="O59" s="62">
        <f t="shared" si="15"/>
        <v>-2514086</v>
      </c>
      <c r="P59" s="62">
        <f t="shared" si="15"/>
        <v>0</v>
      </c>
      <c r="Q59" s="62">
        <f t="shared" si="15"/>
        <v>0</v>
      </c>
      <c r="R59" s="62">
        <f t="shared" si="15"/>
        <v>0</v>
      </c>
      <c r="S59" s="62">
        <f t="shared" si="15"/>
        <v>2637819</v>
      </c>
      <c r="T59" s="62">
        <f t="shared" si="15"/>
        <v>0</v>
      </c>
      <c r="U59" s="62">
        <f t="shared" si="15"/>
        <v>123733</v>
      </c>
      <c r="V59" s="62">
        <f t="shared" si="15"/>
        <v>0</v>
      </c>
      <c r="W59" s="62">
        <f t="shared" si="15"/>
        <v>123733</v>
      </c>
    </row>
    <row r="60" spans="1:23" ht="27.75" customHeight="1" x14ac:dyDescent="0.2">
      <c r="A60" s="333" t="s">
        <v>359</v>
      </c>
      <c r="B60" s="333"/>
      <c r="C60" s="333"/>
      <c r="D60" s="333"/>
      <c r="E60" s="333"/>
      <c r="F60" s="333"/>
      <c r="G60" s="9">
        <v>51</v>
      </c>
      <c r="H60" s="62">
        <f>H39+H59</f>
        <v>0</v>
      </c>
      <c r="I60" s="62">
        <f t="shared" ref="I60:W60" si="16">I39+I59</f>
        <v>0</v>
      </c>
      <c r="J60" s="62">
        <f t="shared" si="16"/>
        <v>0</v>
      </c>
      <c r="K60" s="62">
        <f t="shared" si="16"/>
        <v>0</v>
      </c>
      <c r="L60" s="62">
        <f t="shared" si="16"/>
        <v>0</v>
      </c>
      <c r="M60" s="62">
        <f t="shared" si="16"/>
        <v>0</v>
      </c>
      <c r="N60" s="62">
        <f t="shared" si="16"/>
        <v>0</v>
      </c>
      <c r="O60" s="62">
        <f t="shared" si="16"/>
        <v>-2514086</v>
      </c>
      <c r="P60" s="62">
        <f t="shared" si="16"/>
        <v>0</v>
      </c>
      <c r="Q60" s="62">
        <f t="shared" si="16"/>
        <v>0</v>
      </c>
      <c r="R60" s="62">
        <f t="shared" si="16"/>
        <v>0</v>
      </c>
      <c r="S60" s="62">
        <f t="shared" si="16"/>
        <v>2637819</v>
      </c>
      <c r="T60" s="62">
        <f t="shared" si="16"/>
        <v>-4160607</v>
      </c>
      <c r="U60" s="62">
        <f t="shared" si="16"/>
        <v>-4036874</v>
      </c>
      <c r="V60" s="62">
        <f t="shared" si="16"/>
        <v>9429</v>
      </c>
      <c r="W60" s="62">
        <f t="shared" si="16"/>
        <v>-4027445</v>
      </c>
    </row>
    <row r="61" spans="1:23" ht="29.25" customHeight="1" x14ac:dyDescent="0.2">
      <c r="A61" s="334" t="s">
        <v>360</v>
      </c>
      <c r="B61" s="334"/>
      <c r="C61" s="334"/>
      <c r="D61" s="334"/>
      <c r="E61" s="334"/>
      <c r="F61" s="334"/>
      <c r="G61" s="10">
        <v>52</v>
      </c>
      <c r="H61" s="63">
        <f>SUM(H49:H56)</f>
        <v>0</v>
      </c>
      <c r="I61" s="63">
        <f t="shared" ref="I61:W61" si="17">SUM(I49:I56)</f>
        <v>0</v>
      </c>
      <c r="J61" s="63">
        <f t="shared" si="17"/>
        <v>0</v>
      </c>
      <c r="K61" s="63">
        <f t="shared" si="17"/>
        <v>0</v>
      </c>
      <c r="L61" s="63">
        <f t="shared" si="17"/>
        <v>0</v>
      </c>
      <c r="M61" s="63">
        <f t="shared" si="17"/>
        <v>0</v>
      </c>
      <c r="N61" s="63">
        <f t="shared" si="17"/>
        <v>-2150344</v>
      </c>
      <c r="O61" s="63">
        <f t="shared" si="17"/>
        <v>0</v>
      </c>
      <c r="P61" s="63">
        <f t="shared" si="17"/>
        <v>0</v>
      </c>
      <c r="Q61" s="63">
        <f t="shared" si="17"/>
        <v>0</v>
      </c>
      <c r="R61" s="63">
        <f t="shared" si="17"/>
        <v>0</v>
      </c>
      <c r="S61" s="63">
        <f t="shared" si="17"/>
        <v>-12594088</v>
      </c>
      <c r="T61" s="63">
        <f t="shared" si="17"/>
        <v>12594088</v>
      </c>
      <c r="U61" s="63">
        <f t="shared" si="17"/>
        <v>-2150344</v>
      </c>
      <c r="V61" s="63">
        <f t="shared" si="17"/>
        <v>-3520</v>
      </c>
      <c r="W61" s="63">
        <f t="shared" si="17"/>
        <v>-2153864</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47" right="0.75" top="0.27" bottom="0.32" header="0.21" footer="0.27"/>
  <pageSetup paperSize="9" scale="48"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sqref="A1:J30"/>
    </sheetView>
  </sheetViews>
  <sheetFormatPr defaultRowHeight="12.75" x14ac:dyDescent="0.2"/>
  <sheetData>
    <row r="1" spans="1:10" ht="12.75" customHeight="1" x14ac:dyDescent="0.2">
      <c r="A1" s="336" t="s">
        <v>475</v>
      </c>
      <c r="B1" s="337"/>
      <c r="C1" s="337"/>
      <c r="D1" s="337"/>
      <c r="E1" s="337"/>
      <c r="F1" s="337"/>
      <c r="G1" s="337"/>
      <c r="H1" s="337"/>
      <c r="I1" s="337"/>
      <c r="J1" s="337"/>
    </row>
    <row r="2" spans="1:10" x14ac:dyDescent="0.2">
      <c r="A2" s="337"/>
      <c r="B2" s="337"/>
      <c r="C2" s="337"/>
      <c r="D2" s="337"/>
      <c r="E2" s="337"/>
      <c r="F2" s="337"/>
      <c r="G2" s="337"/>
      <c r="H2" s="337"/>
      <c r="I2" s="337"/>
      <c r="J2" s="337"/>
    </row>
    <row r="3" spans="1:10" x14ac:dyDescent="0.2">
      <c r="A3" s="337"/>
      <c r="B3" s="337"/>
      <c r="C3" s="337"/>
      <c r="D3" s="337"/>
      <c r="E3" s="337"/>
      <c r="F3" s="337"/>
      <c r="G3" s="337"/>
      <c r="H3" s="337"/>
      <c r="I3" s="337"/>
      <c r="J3" s="337"/>
    </row>
    <row r="4" spans="1:10" x14ac:dyDescent="0.2">
      <c r="A4" s="337"/>
      <c r="B4" s="337"/>
      <c r="C4" s="337"/>
      <c r="D4" s="337"/>
      <c r="E4" s="337"/>
      <c r="F4" s="337"/>
      <c r="G4" s="337"/>
      <c r="H4" s="337"/>
      <c r="I4" s="337"/>
      <c r="J4" s="337"/>
    </row>
    <row r="5" spans="1:10" x14ac:dyDescent="0.2">
      <c r="A5" s="337"/>
      <c r="B5" s="337"/>
      <c r="C5" s="337"/>
      <c r="D5" s="337"/>
      <c r="E5" s="337"/>
      <c r="F5" s="337"/>
      <c r="G5" s="337"/>
      <c r="H5" s="337"/>
      <c r="I5" s="337"/>
      <c r="J5" s="337"/>
    </row>
    <row r="6" spans="1:10" x14ac:dyDescent="0.2">
      <c r="A6" s="337"/>
      <c r="B6" s="337"/>
      <c r="C6" s="337"/>
      <c r="D6" s="337"/>
      <c r="E6" s="337"/>
      <c r="F6" s="337"/>
      <c r="G6" s="337"/>
      <c r="H6" s="337"/>
      <c r="I6" s="337"/>
      <c r="J6" s="337"/>
    </row>
    <row r="7" spans="1:10" x14ac:dyDescent="0.2">
      <c r="A7" s="337"/>
      <c r="B7" s="337"/>
      <c r="C7" s="337"/>
      <c r="D7" s="337"/>
      <c r="E7" s="337"/>
      <c r="F7" s="337"/>
      <c r="G7" s="337"/>
      <c r="H7" s="337"/>
      <c r="I7" s="337"/>
      <c r="J7" s="337"/>
    </row>
    <row r="8" spans="1:10" x14ac:dyDescent="0.2">
      <c r="A8" s="337"/>
      <c r="B8" s="337"/>
      <c r="C8" s="337"/>
      <c r="D8" s="337"/>
      <c r="E8" s="337"/>
      <c r="F8" s="337"/>
      <c r="G8" s="337"/>
      <c r="H8" s="337"/>
      <c r="I8" s="337"/>
      <c r="J8" s="337"/>
    </row>
    <row r="9" spans="1:10" x14ac:dyDescent="0.2">
      <c r="A9" s="337"/>
      <c r="B9" s="337"/>
      <c r="C9" s="337"/>
      <c r="D9" s="337"/>
      <c r="E9" s="337"/>
      <c r="F9" s="337"/>
      <c r="G9" s="337"/>
      <c r="H9" s="337"/>
      <c r="I9" s="337"/>
      <c r="J9" s="337"/>
    </row>
    <row r="10" spans="1:10" x14ac:dyDescent="0.2">
      <c r="A10" s="337"/>
      <c r="B10" s="337"/>
      <c r="C10" s="337"/>
      <c r="D10" s="337"/>
      <c r="E10" s="337"/>
      <c r="F10" s="337"/>
      <c r="G10" s="337"/>
      <c r="H10" s="337"/>
      <c r="I10" s="337"/>
      <c r="J10" s="337"/>
    </row>
    <row r="11" spans="1:10" x14ac:dyDescent="0.2">
      <c r="A11" s="337"/>
      <c r="B11" s="337"/>
      <c r="C11" s="337"/>
      <c r="D11" s="337"/>
      <c r="E11" s="337"/>
      <c r="F11" s="337"/>
      <c r="G11" s="337"/>
      <c r="H11" s="337"/>
      <c r="I11" s="337"/>
      <c r="J11" s="337"/>
    </row>
    <row r="12" spans="1:10" x14ac:dyDescent="0.2">
      <c r="A12" s="337"/>
      <c r="B12" s="337"/>
      <c r="C12" s="337"/>
      <c r="D12" s="337"/>
      <c r="E12" s="337"/>
      <c r="F12" s="337"/>
      <c r="G12" s="337"/>
      <c r="H12" s="337"/>
      <c r="I12" s="337"/>
      <c r="J12" s="337"/>
    </row>
    <row r="13" spans="1:10" x14ac:dyDescent="0.2">
      <c r="A13" s="337"/>
      <c r="B13" s="337"/>
      <c r="C13" s="337"/>
      <c r="D13" s="337"/>
      <c r="E13" s="337"/>
      <c r="F13" s="337"/>
      <c r="G13" s="337"/>
      <c r="H13" s="337"/>
      <c r="I13" s="337"/>
      <c r="J13" s="337"/>
    </row>
    <row r="14" spans="1:10" x14ac:dyDescent="0.2">
      <c r="A14" s="337"/>
      <c r="B14" s="337"/>
      <c r="C14" s="337"/>
      <c r="D14" s="337"/>
      <c r="E14" s="337"/>
      <c r="F14" s="337"/>
      <c r="G14" s="337"/>
      <c r="H14" s="337"/>
      <c r="I14" s="337"/>
      <c r="J14" s="337"/>
    </row>
    <row r="15" spans="1:10" x14ac:dyDescent="0.2">
      <c r="A15" s="337"/>
      <c r="B15" s="337"/>
      <c r="C15" s="337"/>
      <c r="D15" s="337"/>
      <c r="E15" s="337"/>
      <c r="F15" s="337"/>
      <c r="G15" s="337"/>
      <c r="H15" s="337"/>
      <c r="I15" s="337"/>
      <c r="J15" s="337"/>
    </row>
    <row r="16" spans="1:10" x14ac:dyDescent="0.2">
      <c r="A16" s="337"/>
      <c r="B16" s="337"/>
      <c r="C16" s="337"/>
      <c r="D16" s="337"/>
      <c r="E16" s="337"/>
      <c r="F16" s="337"/>
      <c r="G16" s="337"/>
      <c r="H16" s="337"/>
      <c r="I16" s="337"/>
      <c r="J16" s="337"/>
    </row>
    <row r="17" spans="1:10" x14ac:dyDescent="0.2">
      <c r="A17" s="337"/>
      <c r="B17" s="337"/>
      <c r="C17" s="337"/>
      <c r="D17" s="337"/>
      <c r="E17" s="337"/>
      <c r="F17" s="337"/>
      <c r="G17" s="337"/>
      <c r="H17" s="337"/>
      <c r="I17" s="337"/>
      <c r="J17" s="337"/>
    </row>
    <row r="18" spans="1:10" x14ac:dyDescent="0.2">
      <c r="A18" s="337"/>
      <c r="B18" s="337"/>
      <c r="C18" s="337"/>
      <c r="D18" s="337"/>
      <c r="E18" s="337"/>
      <c r="F18" s="337"/>
      <c r="G18" s="337"/>
      <c r="H18" s="337"/>
      <c r="I18" s="337"/>
      <c r="J18" s="337"/>
    </row>
    <row r="19" spans="1:10" x14ac:dyDescent="0.2">
      <c r="A19" s="337"/>
      <c r="B19" s="337"/>
      <c r="C19" s="337"/>
      <c r="D19" s="337"/>
      <c r="E19" s="337"/>
      <c r="F19" s="337"/>
      <c r="G19" s="337"/>
      <c r="H19" s="337"/>
      <c r="I19" s="337"/>
      <c r="J19" s="337"/>
    </row>
    <row r="20" spans="1:10" x14ac:dyDescent="0.2">
      <c r="A20" s="337"/>
      <c r="B20" s="337"/>
      <c r="C20" s="337"/>
      <c r="D20" s="337"/>
      <c r="E20" s="337"/>
      <c r="F20" s="337"/>
      <c r="G20" s="337"/>
      <c r="H20" s="337"/>
      <c r="I20" s="337"/>
      <c r="J20" s="337"/>
    </row>
    <row r="21" spans="1:10" x14ac:dyDescent="0.2">
      <c r="A21" s="337"/>
      <c r="B21" s="337"/>
      <c r="C21" s="337"/>
      <c r="D21" s="337"/>
      <c r="E21" s="337"/>
      <c r="F21" s="337"/>
      <c r="G21" s="337"/>
      <c r="H21" s="337"/>
      <c r="I21" s="337"/>
      <c r="J21" s="337"/>
    </row>
    <row r="22" spans="1:10" x14ac:dyDescent="0.2">
      <c r="A22" s="337"/>
      <c r="B22" s="337"/>
      <c r="C22" s="337"/>
      <c r="D22" s="337"/>
      <c r="E22" s="337"/>
      <c r="F22" s="337"/>
      <c r="G22" s="337"/>
      <c r="H22" s="337"/>
      <c r="I22" s="337"/>
      <c r="J22" s="337"/>
    </row>
    <row r="23" spans="1:10" x14ac:dyDescent="0.2">
      <c r="A23" s="337"/>
      <c r="B23" s="337"/>
      <c r="C23" s="337"/>
      <c r="D23" s="337"/>
      <c r="E23" s="337"/>
      <c r="F23" s="337"/>
      <c r="G23" s="337"/>
      <c r="H23" s="337"/>
      <c r="I23" s="337"/>
      <c r="J23" s="337"/>
    </row>
    <row r="24" spans="1:10" x14ac:dyDescent="0.2">
      <c r="A24" s="337"/>
      <c r="B24" s="337"/>
      <c r="C24" s="337"/>
      <c r="D24" s="337"/>
      <c r="E24" s="337"/>
      <c r="F24" s="337"/>
      <c r="G24" s="337"/>
      <c r="H24" s="337"/>
      <c r="I24" s="337"/>
      <c r="J24" s="337"/>
    </row>
    <row r="25" spans="1:10" x14ac:dyDescent="0.2">
      <c r="A25" s="337"/>
      <c r="B25" s="337"/>
      <c r="C25" s="337"/>
      <c r="D25" s="337"/>
      <c r="E25" s="337"/>
      <c r="F25" s="337"/>
      <c r="G25" s="337"/>
      <c r="H25" s="337"/>
      <c r="I25" s="337"/>
      <c r="J25" s="337"/>
    </row>
    <row r="26" spans="1:10" x14ac:dyDescent="0.2">
      <c r="A26" s="337"/>
      <c r="B26" s="337"/>
      <c r="C26" s="337"/>
      <c r="D26" s="337"/>
      <c r="E26" s="337"/>
      <c r="F26" s="337"/>
      <c r="G26" s="337"/>
      <c r="H26" s="337"/>
      <c r="I26" s="337"/>
      <c r="J26" s="337"/>
    </row>
    <row r="27" spans="1:10" x14ac:dyDescent="0.2">
      <c r="A27" s="337"/>
      <c r="B27" s="337"/>
      <c r="C27" s="337"/>
      <c r="D27" s="337"/>
      <c r="E27" s="337"/>
      <c r="F27" s="337"/>
      <c r="G27" s="337"/>
      <c r="H27" s="337"/>
      <c r="I27" s="337"/>
      <c r="J27" s="337"/>
    </row>
    <row r="28" spans="1:10" x14ac:dyDescent="0.2">
      <c r="A28" s="337"/>
      <c r="B28" s="337"/>
      <c r="C28" s="337"/>
      <c r="D28" s="337"/>
      <c r="E28" s="337"/>
      <c r="F28" s="337"/>
      <c r="G28" s="337"/>
      <c r="H28" s="337"/>
      <c r="I28" s="337"/>
      <c r="J28" s="337"/>
    </row>
    <row r="29" spans="1:10" x14ac:dyDescent="0.2">
      <c r="A29" s="337"/>
      <c r="B29" s="337"/>
      <c r="C29" s="337"/>
      <c r="D29" s="337"/>
      <c r="E29" s="337"/>
      <c r="F29" s="337"/>
      <c r="G29" s="337"/>
      <c r="H29" s="337"/>
      <c r="I29" s="337"/>
      <c r="J29" s="337"/>
    </row>
    <row r="30" spans="1:10" x14ac:dyDescent="0.2">
      <c r="A30" s="337"/>
      <c r="B30" s="337"/>
      <c r="C30" s="337"/>
      <c r="D30" s="337"/>
      <c r="E30" s="337"/>
      <c r="F30" s="337"/>
      <c r="G30" s="337"/>
      <c r="H30" s="337"/>
      <c r="I30" s="337"/>
      <c r="J30" s="337"/>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2baa3bd-a2fa-4ea9-9ebb-3a9c6a55952b"/>
    <ds:schemaRef ds:uri="d8745bc5-821e-4205-946a-621c2da728c8"/>
    <ds:schemaRef ds:uri="http://www.w3.org/XML/1998/namespace"/>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4.xml><?xml version="1.0" encoding="utf-8"?>
<ds:datastoreItem xmlns:ds="http://schemas.openxmlformats.org/officeDocument/2006/customXml" ds:itemID="{73042601-BA99-4368-A654-786CFC7DC336}">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Opći podaci</vt:lpstr>
      <vt:lpstr>Bilanca</vt:lpstr>
      <vt:lpstr>RDG</vt:lpstr>
      <vt:lpstr>NT_I</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Ivo Hrdalo</cp:lastModifiedBy>
  <cp:lastPrinted>2019-06-05T07:51:12Z</cp:lastPrinted>
  <dcterms:created xsi:type="dcterms:W3CDTF">2008-10-17T11:51:54Z</dcterms:created>
  <dcterms:modified xsi:type="dcterms:W3CDTF">2019-06-11T07:31:35Z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