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120" windowHeight="798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definedNames>
    <definedName name="_xlnm.Print_Area" localSheetId="6">Bilješke!$A$1:$J$53</definedName>
    <definedName name="_xlnm.Print_Area" localSheetId="0">'OPĆI PODACI'!$A$1:$I$61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J44" i="20" l="1"/>
  <c r="J46" i="20" s="1"/>
  <c r="J48" i="20" s="1"/>
  <c r="J51" i="20" s="1"/>
  <c r="J38" i="20"/>
  <c r="J45" i="20" s="1"/>
  <c r="J47" i="20" s="1"/>
  <c r="J50" i="20" s="1"/>
  <c r="J52" i="20" s="1"/>
  <c r="J31" i="20"/>
  <c r="J33" i="20" s="1"/>
  <c r="J27" i="20"/>
  <c r="J32" i="20" s="1"/>
  <c r="J18" i="20"/>
  <c r="J20" i="20" s="1"/>
  <c r="J13" i="20"/>
  <c r="K47" i="18"/>
  <c r="K41" i="18"/>
  <c r="K40" i="18"/>
  <c r="K39" i="18"/>
  <c r="K38" i="18"/>
  <c r="K37" i="18"/>
  <c r="K36" i="18"/>
  <c r="K35" i="18"/>
  <c r="K34" i="18"/>
  <c r="K33" i="18" s="1"/>
  <c r="J33" i="18"/>
  <c r="K32" i="18"/>
  <c r="K31" i="18"/>
  <c r="K30" i="18"/>
  <c r="K29" i="18"/>
  <c r="K28" i="18"/>
  <c r="K27" i="18"/>
  <c r="J27" i="18"/>
  <c r="K26" i="18"/>
  <c r="K25" i="18"/>
  <c r="K24" i="18"/>
  <c r="K23" i="18"/>
  <c r="K22" i="18"/>
  <c r="J22" i="18"/>
  <c r="K21" i="18"/>
  <c r="K20" i="18"/>
  <c r="K19" i="18"/>
  <c r="K18" i="18"/>
  <c r="K17" i="18"/>
  <c r="K16" i="18" s="1"/>
  <c r="J16" i="18"/>
  <c r="K15" i="18"/>
  <c r="K14" i="18"/>
  <c r="K13" i="18"/>
  <c r="K12" i="18"/>
  <c r="J12" i="18"/>
  <c r="K11" i="18"/>
  <c r="J10" i="18"/>
  <c r="J43" i="18" s="1"/>
  <c r="J46" i="18" s="1"/>
  <c r="K9" i="18"/>
  <c r="K8" i="18"/>
  <c r="K7" i="18" s="1"/>
  <c r="K42" i="18" s="1"/>
  <c r="J7" i="18"/>
  <c r="J42" i="18" s="1"/>
  <c r="J45" i="18" l="1"/>
  <c r="J44" i="18"/>
  <c r="J48" i="18" s="1"/>
  <c r="K10" i="18"/>
  <c r="K43" i="18" s="1"/>
  <c r="K46" i="18" s="1"/>
  <c r="J50" i="18" l="1"/>
  <c r="J49" i="18"/>
  <c r="K44" i="18"/>
  <c r="K48" i="18" s="1"/>
  <c r="K45" i="18"/>
  <c r="K50" i="18" l="1"/>
  <c r="K49" i="18"/>
  <c r="K115" i="19" l="1"/>
  <c r="K100" i="19"/>
  <c r="J102" i="19"/>
  <c r="J101" i="19"/>
  <c r="J100" i="19"/>
  <c r="K90" i="19"/>
  <c r="J90" i="19"/>
  <c r="K86" i="19"/>
  <c r="J86" i="19"/>
  <c r="K82" i="19"/>
  <c r="J82" i="19"/>
  <c r="K79" i="19"/>
  <c r="J79" i="19"/>
  <c r="K72" i="19"/>
  <c r="J72" i="19"/>
  <c r="J69" i="19"/>
  <c r="J114" i="19" s="1"/>
  <c r="K56" i="19"/>
  <c r="J56" i="19"/>
  <c r="J50" i="19"/>
  <c r="K49" i="19"/>
  <c r="J49" i="19"/>
  <c r="K41" i="19"/>
  <c r="J41" i="19"/>
  <c r="J40" i="19"/>
  <c r="J37" i="19"/>
  <c r="K35" i="19"/>
  <c r="J35" i="19"/>
  <c r="K26" i="19"/>
  <c r="J26" i="19"/>
  <c r="K16" i="19"/>
  <c r="J16" i="19"/>
  <c r="K9" i="19"/>
  <c r="J9" i="19"/>
  <c r="J8" i="19"/>
  <c r="J66" i="19" s="1"/>
  <c r="K69" i="19" l="1"/>
  <c r="K114" i="19" s="1"/>
  <c r="K40" i="19"/>
  <c r="K8" i="19"/>
  <c r="K21" i="17"/>
  <c r="J21" i="17"/>
  <c r="K14" i="17"/>
  <c r="J14" i="17"/>
  <c r="K44" i="20"/>
  <c r="K38" i="20"/>
  <c r="K31" i="20"/>
  <c r="K27" i="20"/>
  <c r="K18" i="20"/>
  <c r="K13" i="20"/>
  <c r="M41" i="18"/>
  <c r="M40" i="18"/>
  <c r="M39" i="18"/>
  <c r="M38" i="18"/>
  <c r="M33" i="18"/>
  <c r="L33" i="18"/>
  <c r="M27" i="18"/>
  <c r="L27" i="18"/>
  <c r="M22" i="18"/>
  <c r="L22" i="18"/>
  <c r="M16" i="18"/>
  <c r="L16" i="18"/>
  <c r="M12" i="18"/>
  <c r="L12" i="18"/>
  <c r="M11" i="18"/>
  <c r="M10" i="18"/>
  <c r="L10" i="18"/>
  <c r="L43" i="18" s="1"/>
  <c r="M7" i="18"/>
  <c r="L7" i="18"/>
  <c r="M42" i="18" l="1"/>
  <c r="L42" i="18"/>
  <c r="L46" i="18" s="1"/>
  <c r="K45" i="20"/>
  <c r="K46" i="20"/>
  <c r="K32" i="20"/>
  <c r="K33" i="20"/>
  <c r="K19" i="20"/>
  <c r="K66" i="19"/>
  <c r="K20" i="20"/>
  <c r="L45" i="18"/>
  <c r="L44" i="18"/>
  <c r="L48" i="18" s="1"/>
  <c r="L56" i="18" s="1"/>
  <c r="L67" i="18" s="1"/>
  <c r="M43" i="18"/>
  <c r="M46" i="18" s="1"/>
  <c r="M65" i="18"/>
  <c r="M64" i="18"/>
  <c r="M63" i="18"/>
  <c r="M62" i="18"/>
  <c r="M61" i="18"/>
  <c r="M60" i="18"/>
  <c r="M59" i="18"/>
  <c r="M58" i="18"/>
  <c r="M57" i="18"/>
  <c r="M66" i="18" s="1"/>
  <c r="L57" i="18"/>
  <c r="L66" i="18" s="1"/>
  <c r="K57" i="18"/>
  <c r="J57" i="18"/>
  <c r="J66" i="18" s="1"/>
  <c r="K56" i="18"/>
  <c r="K67" i="18" s="1"/>
  <c r="J56" i="18"/>
  <c r="J67" i="18" s="1"/>
  <c r="K52" i="20" l="1"/>
  <c r="L50" i="18"/>
  <c r="L49" i="18"/>
  <c r="M44" i="18"/>
  <c r="M48" i="18" s="1"/>
  <c r="M45" i="18"/>
  <c r="M50" i="18" l="1"/>
  <c r="M49" i="18"/>
  <c r="M56" i="18"/>
  <c r="M67" i="18" s="1"/>
  <c r="K53" i="21" l="1"/>
  <c r="J53" i="21"/>
  <c r="K19" i="21"/>
  <c r="K20" i="21" s="1"/>
  <c r="K12" i="21"/>
  <c r="K21" i="21"/>
  <c r="K32" i="21"/>
  <c r="K33" i="21" s="1"/>
  <c r="K28" i="21"/>
  <c r="K34" i="21"/>
  <c r="K45" i="21"/>
  <c r="K46" i="21" s="1"/>
  <c r="K39" i="21"/>
  <c r="K47" i="21"/>
  <c r="J19" i="21"/>
  <c r="J12" i="21"/>
  <c r="J21" i="21" s="1"/>
  <c r="J20" i="21"/>
  <c r="J32" i="21"/>
  <c r="J28" i="21"/>
  <c r="J34" i="21" s="1"/>
  <c r="J33" i="21"/>
  <c r="J45" i="21"/>
  <c r="J39" i="21"/>
  <c r="J47" i="21" s="1"/>
  <c r="J46" i="21"/>
  <c r="J49" i="21" l="1"/>
  <c r="K48" i="21"/>
  <c r="K49" i="21"/>
  <c r="J48" i="21"/>
</calcChain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<sst xmlns="http://schemas.openxmlformats.org/spreadsheetml/2006/main" count="395" uniqueCount="342">
  <si>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</si>
  <si>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</si>
  <si>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</si>
  <si>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</si>
  <si>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</si>
  <si>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</si>
  <si>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</si>
  <si>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</si>
  <si>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</si>
  <si>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</si>
  <si>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</si>
  <si>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</si>
  <si>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</si>
  <si>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</si>
  <si>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</si>
  <si>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</si>
  <si>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</si>
  <si>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</si>
  <si>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</si>
  <si>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</si>
  <si>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</si>
  <si>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</si>
  <si>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</si>
  <si>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</si>
  <si>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</si>
  <si>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</si>
  <si>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</si>
  <si>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</si>
  <si>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</si>
  <si>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</si>
  <si>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</si>
  <si>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</si>
  <si>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</si>
  <si>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</si>
  <si>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</si>
  <si>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</si>
  <si>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</si>
  <si>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</si>
  <si>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</si>
  <si>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</si>
  <si>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</si>
  <si>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</si>
  <si>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</si>
  <si>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</si>
  <si>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</si>
  <si>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</si>
  <si>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</si>
  <si>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</si>
  <si>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</si>
  <si>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</si>
  <si>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</si>
  <si>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</si>
  <si>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</si>
  <si>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</si>
  <si>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</si>
  <si>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</si>
  <si>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</si>
  <si>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</si>
  <si>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</si>
  <si>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</si>
  <si>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</si>
  <si>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</si>
  <si>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</si>
  <si>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</si>
  <si>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</si>
  <si>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</si>
  <si>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</si>
  <si>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</si>
  <si>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</si>
  <si>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</si>
  <si>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</si>
  <si>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</si>
  <si>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</si>
  <si>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</si>
  <si>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</si>
  <si>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</si>
  <si>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</si>
  <si>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</si>
  <si>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</si>
  <si>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</si>
  <si>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</si>
  <si>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</si>
  <si>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</si>
  <si>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</si>
  <si>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</si>
  <si>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</si>
  <si>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</si>
  <si>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</si>
  <si>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</si>
  <si>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</si>
  <si>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</si>
  <si>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</si>
  <si>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</si>
  <si>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</si>
  <si>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</si>
  <si>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</si>
  <si>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</si>
  <si>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</si>
  <si>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</si>
  <si>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</si>
  <si>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</si>
  <si>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</si>
  <si>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</si>
  <si>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</si>
  <si>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</si>
  <si>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</si>
  <si>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</si>
  <si>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</si>
  <si>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</si>
  <si>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</si>
  <si>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</si>
  <si>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</si>
  <si>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</si>
  <si>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</si>
  <si>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</si>
  <si>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</si>
  <si>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</si>
  <si>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</si>
  <si>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</si>
  <si>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</si>
  <si>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</si>
  <si>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</si>
  <si>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</si>
  <si>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</si>
  <si>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</si>
  <si>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</si>
  <si>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</si>
  <si>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</si>
  <si>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</si>
  <si>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</si>
  <si>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</si>
  <si>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</si>
  <si>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</si>
  <si>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</si>
  <si>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</si>
  <si>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</si>
  <si>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</si>
  <si>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</si>
  <si>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</si>
  <si>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</si>
  <si>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</si>
  <si>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</si>
  <si>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</si>
  <si>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</si>
  <si>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</si>
  <si>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</si>
  <si>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</si>
  <si>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</si>
  <si>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</si>
  <si>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</si>
  <si>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</si>
  <si>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</si>
  <si>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</si>
  <si>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</si>
  <si>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</si>
  <si>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</si>
  <si>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</si>
  <si>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</si>
  <si>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</si>
  <si>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</si>
  <si>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</si>
  <si>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</si>
  <si>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</si>
  <si>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</si>
  <si>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</si>
  <si>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</si>
  <si>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</si>
  <si>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</si>
  <si>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</si>
  <si>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</si>
  <si>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</si>
  <si>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</si>
  <si>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</si>
  <si>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</si>
  <si>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</si>
  <si>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</si>
  <si>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</si>
  <si>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</si>
  <si>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</si>
  <si>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</si>
  <si>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</si>
  <si>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</si>
  <si>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</si>
  <si>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</si>
  <si>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</si>
  <si>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</si>
  <si>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</si>
  <si>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</si>
  <si>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</si>
  <si>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</si>
  <si>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</si>
  <si>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</si>
  <si>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</si>
  <si>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</si>
  <si>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</si>
  <si>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</si>
  <si>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</si>
  <si>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</si>
  <si>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</si>
  <si>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</si>
  <si>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</si>
  <si>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</si>
  <si>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</si>
  <si>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</si>
  <si>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</si>
  <si>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</si>
  <si>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</si>
  <si>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</si>
  <si>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</si>
  <si>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</si>
  <si>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</si>
  <si>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</si>
  <si>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</si>
  <si>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</si>
  <si>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</si>
  <si>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</si>
  <si>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</si>
  <si>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</si>
  <si>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</si>
  <si>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</si>
  <si>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</si>
  <si>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</si>
  <si>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</si>
  <si>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</si>
  <si>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</si>
  <si>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</si>
  <si>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</si>
  <si>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</si>
  <si>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</si>
  <si>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</si>
  <si>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</si>
  <si>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</si>
  <si>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</si>
  <si>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</si>
  <si>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</si>
  <si>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</si>
  <si>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</si>
  <si>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</si>
  <si>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</si>
  <si>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</si>
  <si>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</si>
  <si>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</si>
  <si>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</si>
  <si>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</si>
  <si>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</si>
  <si>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</si>
  <si>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</si>
  <si>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</si>
  <si>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</si>
  <si>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</si>
  <si>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</si>
  <si>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</si>
  <si>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</si>
  <si>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</si>
  <si>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</si>
  <si>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</si>
  <si>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</si>
  <si>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</si>
  <si>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</si>
  <si>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</si>
  <si>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</si>
  <si>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</si>
  <si>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</si>
  <si>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</si>
  <si>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</si>
  <si>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</si>
  <si>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</si>
  <si>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</si>
  <si>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</si>
  <si>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</si>
  <si>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</si>
  <si>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</si>
  <si>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</si>
  <si>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</si>
  <si>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</si>
  <si>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</si>
  <si>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</si>
  <si>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</si>
  <si>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</si>
  <si>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</si>
  <si>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</si>
  <si>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</si>
  <si>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</si>
  <si>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</si>
  <si>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</si>
  <si>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</si>
  <si>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</si>
  <si>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</si>
  <si>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</si>
  <si>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</si>
  <si>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</si>
  <si>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</si>
  <si>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</si>
  <si>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</si>
  <si>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</si>
  <si>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</si>
  <si>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</si>
  <si>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</si>
  <si>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</si>
  <si>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</si>
  <si>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</si>
  <si>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</si>
  <si>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</si>
  <si>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</si>
  <si>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</si>
  <si>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</si>
  <si>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</si>
  <si>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</si>
  <si>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</si>
  <si>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</si>
  <si>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</si>
  <si>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</si>
  <si>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</si>
  <si>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</si>
  <si>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</si>
  <si>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</si>
  <si>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</si>
  <si>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</si>
  <si>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</si>
  <si>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</si>
  <si>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</si>
  <si>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</si>
  <si>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</si>
  <si>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</si>
  <si>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</si>
  <si>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</si>
  <si>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</si>
  <si>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</si>
  <si>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</si>
  <si>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</si>
  <si>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</si>
  <si>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</si>
  <si>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</si>
  <si>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</si>
  <si>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</si>
  <si>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</si>
  <si>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</si>
  <si>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</si>
  <si>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http://www.igh.hr</t>
  </si>
  <si>
    <t>IVAN PALADINA                                                          OLIVER KUMRIĆ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</si>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</sst>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0" xfId="3" applyFont="1" applyBorder="1" applyAlignment="1"/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left" wrapText="1"/>
      <protection hidden="1"/>
    </xf>
    <xf numFmtId="0" fontId="7" fillId="0" borderId="16" xfId="3" applyFont="1" applyBorder="1" applyProtection="1">
      <alignment vertical="top"/>
      <protection hidden="1"/>
    </xf>
    <xf numFmtId="3" fontId="0" fillId="0" borderId="0" xfId="0" applyNumberFormat="1" applyFill="1"/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/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1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7" fillId="0" borderId="20" xfId="3" applyFont="1" applyFill="1" applyBorder="1" applyAlignment="1">
      <alignment horizontal="left" vertical="center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12" fillId="0" borderId="23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 1" xfId="1"/>
    <cellStyle name="Hyperlink" xfId="2" builtinId="8"/>
    <cellStyle name="Normal" xfId="0" builtinId="0"/>
    <cellStyle name="Normal_TFI-POD" xfId="3"/>
    <cellStyle name="Obično_Knjiga2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"/>
  <sheetViews>
    <sheetView tabSelected="1" zoomScaleNormal="100" zoomScaleSheetLayoutView="110" workbookViewId="0">
      <selection activeCell="S32" sqref="S32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1" t="s">
        <v>248</v>
      </c>
      <c r="B1" s="182"/>
      <c r="C1" s="182"/>
      <c r="D1" s="78"/>
      <c r="E1" s="78"/>
      <c r="F1" s="78"/>
      <c r="G1" s="78"/>
      <c r="H1" s="78"/>
      <c r="I1" s="79"/>
      <c r="J1" s="10"/>
      <c r="K1" s="10"/>
      <c r="L1" s="10"/>
    </row>
    <row r="2" spans="1:12" x14ac:dyDescent="0.2">
      <c r="A2" s="193" t="s">
        <v>249</v>
      </c>
      <c r="B2" s="194"/>
      <c r="C2" s="194"/>
      <c r="D2" s="195"/>
      <c r="E2" s="111">
        <v>42736</v>
      </c>
      <c r="F2" s="12"/>
      <c r="G2" s="13" t="s">
        <v>250</v>
      </c>
      <c r="H2" s="111">
        <v>43008</v>
      </c>
      <c r="I2" s="80"/>
      <c r="J2" s="10"/>
      <c r="K2" s="10"/>
      <c r="L2" s="10"/>
    </row>
    <row r="3" spans="1:12" x14ac:dyDescent="0.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 x14ac:dyDescent="0.2">
      <c r="A4" s="172" t="s">
        <v>317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x14ac:dyDescent="0.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x14ac:dyDescent="0.2">
      <c r="A6" s="145" t="s">
        <v>251</v>
      </c>
      <c r="B6" s="146"/>
      <c r="C6" s="143" t="s">
        <v>337</v>
      </c>
      <c r="D6" s="144"/>
      <c r="E6" s="28"/>
      <c r="F6" s="28"/>
      <c r="G6" s="28"/>
      <c r="H6" s="28"/>
      <c r="I6" s="86"/>
      <c r="J6" s="10"/>
      <c r="K6" s="10"/>
      <c r="L6" s="10"/>
    </row>
    <row r="7" spans="1:12" x14ac:dyDescent="0.2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x14ac:dyDescent="0.2">
      <c r="A8" s="188" t="s">
        <v>252</v>
      </c>
      <c r="B8" s="189"/>
      <c r="C8" s="143" t="s">
        <v>323</v>
      </c>
      <c r="D8" s="144"/>
      <c r="E8" s="28"/>
      <c r="F8" s="28"/>
      <c r="G8" s="28"/>
      <c r="H8" s="28"/>
      <c r="I8" s="88"/>
      <c r="J8" s="10"/>
      <c r="K8" s="10"/>
      <c r="L8" s="10"/>
    </row>
    <row r="9" spans="1:12" x14ac:dyDescent="0.2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x14ac:dyDescent="0.2">
      <c r="A10" s="138" t="s">
        <v>253</v>
      </c>
      <c r="B10" s="183"/>
      <c r="C10" s="143" t="s">
        <v>324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x14ac:dyDescent="0.2">
      <c r="A11" s="184"/>
      <c r="B11" s="18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x14ac:dyDescent="0.2">
      <c r="A12" s="145" t="s">
        <v>254</v>
      </c>
      <c r="B12" s="146"/>
      <c r="C12" s="135" t="s">
        <v>325</v>
      </c>
      <c r="D12" s="187"/>
      <c r="E12" s="187"/>
      <c r="F12" s="187"/>
      <c r="G12" s="187"/>
      <c r="H12" s="187"/>
      <c r="I12" s="163"/>
      <c r="J12" s="10"/>
      <c r="K12" s="10"/>
      <c r="L12" s="10"/>
    </row>
    <row r="13" spans="1:12" x14ac:dyDescent="0.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x14ac:dyDescent="0.2">
      <c r="A14" s="145" t="s">
        <v>255</v>
      </c>
      <c r="B14" s="146"/>
      <c r="C14" s="185">
        <v>10000</v>
      </c>
      <c r="D14" s="186"/>
      <c r="E14" s="16"/>
      <c r="F14" s="135" t="s">
        <v>326</v>
      </c>
      <c r="G14" s="187"/>
      <c r="H14" s="187"/>
      <c r="I14" s="163"/>
      <c r="J14" s="10"/>
      <c r="K14" s="10"/>
      <c r="L14" s="10"/>
    </row>
    <row r="15" spans="1:12" x14ac:dyDescent="0.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x14ac:dyDescent="0.2">
      <c r="A16" s="145" t="s">
        <v>256</v>
      </c>
      <c r="B16" s="146"/>
      <c r="C16" s="135" t="s">
        <v>327</v>
      </c>
      <c r="D16" s="187"/>
      <c r="E16" s="187"/>
      <c r="F16" s="187"/>
      <c r="G16" s="187"/>
      <c r="H16" s="187"/>
      <c r="I16" s="163"/>
      <c r="J16" s="10"/>
      <c r="K16" s="10"/>
      <c r="L16" s="10"/>
    </row>
    <row r="17" spans="1:12" x14ac:dyDescent="0.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x14ac:dyDescent="0.2">
      <c r="A18" s="145" t="s">
        <v>257</v>
      </c>
      <c r="B18" s="146"/>
      <c r="C18" s="153" t="s">
        <v>328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x14ac:dyDescent="0.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x14ac:dyDescent="0.2">
      <c r="A20" s="145" t="s">
        <v>258</v>
      </c>
      <c r="B20" s="146"/>
      <c r="C20" s="153" t="s">
        <v>338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x14ac:dyDescent="0.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x14ac:dyDescent="0.2">
      <c r="A22" s="145" t="s">
        <v>259</v>
      </c>
      <c r="B22" s="146"/>
      <c r="C22" s="112">
        <v>133</v>
      </c>
      <c r="D22" s="135" t="s">
        <v>326</v>
      </c>
      <c r="E22" s="136"/>
      <c r="F22" s="137"/>
      <c r="G22" s="145"/>
      <c r="H22" s="176"/>
      <c r="I22" s="90"/>
      <c r="J22" s="10"/>
      <c r="K22" s="10"/>
      <c r="L22" s="10"/>
    </row>
    <row r="23" spans="1:12" x14ac:dyDescent="0.2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x14ac:dyDescent="0.2">
      <c r="A24" s="145" t="s">
        <v>260</v>
      </c>
      <c r="B24" s="146"/>
      <c r="C24" s="112">
        <v>21</v>
      </c>
      <c r="D24" s="135" t="s">
        <v>329</v>
      </c>
      <c r="E24" s="136"/>
      <c r="F24" s="136"/>
      <c r="G24" s="137"/>
      <c r="H24" s="46" t="s">
        <v>261</v>
      </c>
      <c r="I24" s="134">
        <v>535</v>
      </c>
      <c r="J24" s="10"/>
      <c r="K24" s="10"/>
      <c r="L24" s="10"/>
    </row>
    <row r="25" spans="1:12" x14ac:dyDescent="0.2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x14ac:dyDescent="0.2">
      <c r="A26" s="145" t="s">
        <v>262</v>
      </c>
      <c r="B26" s="146"/>
      <c r="C26" s="113" t="s">
        <v>336</v>
      </c>
      <c r="D26" s="25"/>
      <c r="E26" s="92"/>
      <c r="F26" s="24"/>
      <c r="G26" s="175" t="s">
        <v>263</v>
      </c>
      <c r="H26" s="146"/>
      <c r="I26" s="114" t="s">
        <v>330</v>
      </c>
      <c r="J26" s="10"/>
      <c r="K26" s="10"/>
      <c r="L26" s="10"/>
    </row>
    <row r="27" spans="1:12" x14ac:dyDescent="0.2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x14ac:dyDescent="0.2">
      <c r="A28" s="190" t="s">
        <v>264</v>
      </c>
      <c r="B28" s="191"/>
      <c r="C28" s="192"/>
      <c r="D28" s="192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x14ac:dyDescent="0.2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x14ac:dyDescent="0.2">
      <c r="A30" s="135"/>
      <c r="B30" s="136"/>
      <c r="C30" s="136"/>
      <c r="D30" s="137"/>
      <c r="E30" s="135"/>
      <c r="F30" s="136"/>
      <c r="G30" s="137"/>
      <c r="H30" s="143"/>
      <c r="I30" s="144"/>
      <c r="J30" s="10"/>
      <c r="K30" s="10"/>
      <c r="L30" s="10"/>
    </row>
    <row r="31" spans="1:12" x14ac:dyDescent="0.2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x14ac:dyDescent="0.2">
      <c r="A32" s="135"/>
      <c r="B32" s="136"/>
      <c r="C32" s="136"/>
      <c r="D32" s="137"/>
      <c r="E32" s="135"/>
      <c r="F32" s="136"/>
      <c r="G32" s="136"/>
      <c r="H32" s="143"/>
      <c r="I32" s="144"/>
      <c r="J32" s="10"/>
      <c r="K32" s="10"/>
      <c r="L32" s="10"/>
    </row>
    <row r="33" spans="1:12" x14ac:dyDescent="0.2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x14ac:dyDescent="0.2">
      <c r="A34" s="135"/>
      <c r="B34" s="136"/>
      <c r="C34" s="136"/>
      <c r="D34" s="137"/>
      <c r="E34" s="135"/>
      <c r="F34" s="136"/>
      <c r="G34" s="136"/>
      <c r="H34" s="143"/>
      <c r="I34" s="144"/>
      <c r="J34" s="10"/>
      <c r="K34" s="10"/>
      <c r="L34" s="10"/>
    </row>
    <row r="35" spans="1:12" x14ac:dyDescent="0.2">
      <c r="A35" s="96"/>
      <c r="B35" s="30"/>
      <c r="C35" s="151"/>
      <c r="D35" s="152"/>
      <c r="E35" s="20"/>
      <c r="F35" s="151"/>
      <c r="G35" s="152"/>
      <c r="H35" s="120"/>
      <c r="I35" s="124"/>
      <c r="J35" s="10"/>
      <c r="K35" s="10"/>
      <c r="L35" s="10"/>
    </row>
    <row r="36" spans="1:12" x14ac:dyDescent="0.2">
      <c r="A36" s="135"/>
      <c r="B36" s="136"/>
      <c r="C36" s="136"/>
      <c r="D36" s="137"/>
      <c r="E36" s="135"/>
      <c r="F36" s="136"/>
      <c r="G36" s="136"/>
      <c r="H36" s="143"/>
      <c r="I36" s="144"/>
      <c r="J36" s="10"/>
      <c r="K36" s="10"/>
      <c r="L36" s="10"/>
    </row>
    <row r="37" spans="1:12" x14ac:dyDescent="0.2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x14ac:dyDescent="0.2">
      <c r="A38" s="135"/>
      <c r="B38" s="136"/>
      <c r="C38" s="136"/>
      <c r="D38" s="137"/>
      <c r="E38" s="135"/>
      <c r="F38" s="136"/>
      <c r="G38" s="136"/>
      <c r="H38" s="143"/>
      <c r="I38" s="144"/>
      <c r="J38" s="10"/>
      <c r="K38" s="10"/>
      <c r="L38" s="10"/>
    </row>
    <row r="39" spans="1:12" x14ac:dyDescent="0.2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x14ac:dyDescent="0.2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x14ac:dyDescent="0.2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x14ac:dyDescent="0.2">
      <c r="A42" s="138" t="s">
        <v>267</v>
      </c>
      <c r="B42" s="139"/>
      <c r="C42" s="143"/>
      <c r="D42" s="144"/>
      <c r="E42" s="26"/>
      <c r="F42" s="135"/>
      <c r="G42" s="170"/>
      <c r="H42" s="170"/>
      <c r="I42" s="171"/>
      <c r="J42" s="10"/>
      <c r="K42" s="10"/>
      <c r="L42" s="10"/>
    </row>
    <row r="43" spans="1:12" x14ac:dyDescent="0.2">
      <c r="A43" s="95"/>
      <c r="B43" s="29"/>
      <c r="C43" s="149"/>
      <c r="D43" s="156"/>
      <c r="E43" s="16"/>
      <c r="F43" s="149"/>
      <c r="G43" s="150"/>
      <c r="H43" s="31"/>
      <c r="I43" s="98"/>
      <c r="J43" s="10"/>
      <c r="K43" s="10"/>
      <c r="L43" s="10"/>
    </row>
    <row r="44" spans="1:12" x14ac:dyDescent="0.2">
      <c r="A44" s="138" t="s">
        <v>268</v>
      </c>
      <c r="B44" s="139"/>
      <c r="C44" s="135" t="s">
        <v>331</v>
      </c>
      <c r="D44" s="147"/>
      <c r="E44" s="147"/>
      <c r="F44" s="147"/>
      <c r="G44" s="147"/>
      <c r="H44" s="147"/>
      <c r="I44" s="148"/>
      <c r="J44" s="10"/>
      <c r="K44" s="10"/>
      <c r="L44" s="10"/>
    </row>
    <row r="45" spans="1:12" x14ac:dyDescent="0.2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x14ac:dyDescent="0.2">
      <c r="A46" s="138" t="s">
        <v>270</v>
      </c>
      <c r="B46" s="139"/>
      <c r="C46" s="140" t="s">
        <v>332</v>
      </c>
      <c r="D46" s="141"/>
      <c r="E46" s="142"/>
      <c r="F46" s="16"/>
      <c r="G46" s="46" t="s">
        <v>271</v>
      </c>
      <c r="H46" s="140" t="s">
        <v>333</v>
      </c>
      <c r="I46" s="142"/>
      <c r="J46" s="10"/>
      <c r="K46" s="10"/>
      <c r="L46" s="10"/>
    </row>
    <row r="47" spans="1:12" x14ac:dyDescent="0.2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x14ac:dyDescent="0.2">
      <c r="A48" s="138" t="s">
        <v>257</v>
      </c>
      <c r="B48" s="139"/>
      <c r="C48" s="162" t="s">
        <v>328</v>
      </c>
      <c r="D48" s="141"/>
      <c r="E48" s="141"/>
      <c r="F48" s="141"/>
      <c r="G48" s="141"/>
      <c r="H48" s="141"/>
      <c r="I48" s="142"/>
      <c r="J48" s="10"/>
      <c r="K48" s="10"/>
      <c r="L48" s="10"/>
    </row>
    <row r="49" spans="1:12" x14ac:dyDescent="0.2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x14ac:dyDescent="0.2">
      <c r="A50" s="145" t="s">
        <v>272</v>
      </c>
      <c r="B50" s="146"/>
      <c r="C50" s="140" t="s">
        <v>339</v>
      </c>
      <c r="D50" s="141"/>
      <c r="E50" s="141"/>
      <c r="F50" s="141"/>
      <c r="G50" s="141"/>
      <c r="H50" s="141"/>
      <c r="I50" s="163"/>
      <c r="J50" s="10"/>
      <c r="K50" s="10"/>
      <c r="L50" s="10"/>
    </row>
    <row r="51" spans="1:12" x14ac:dyDescent="0.2">
      <c r="A51" s="99"/>
      <c r="B51" s="20"/>
      <c r="C51" s="169" t="s">
        <v>273</v>
      </c>
      <c r="D51" s="169"/>
      <c r="E51" s="169"/>
      <c r="F51" s="169"/>
      <c r="G51" s="169"/>
      <c r="H51" s="169"/>
      <c r="I51" s="100"/>
      <c r="J51" s="10"/>
      <c r="K51" s="10"/>
      <c r="L51" s="10"/>
    </row>
    <row r="52" spans="1:12" x14ac:dyDescent="0.2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x14ac:dyDescent="0.2">
      <c r="A53" s="99"/>
      <c r="B53" s="167" t="s">
        <v>274</v>
      </c>
      <c r="C53" s="168"/>
      <c r="D53" s="168"/>
      <c r="E53" s="168"/>
      <c r="F53" s="44"/>
      <c r="G53" s="44"/>
      <c r="H53" s="44"/>
      <c r="I53" s="101"/>
      <c r="J53" s="10"/>
      <c r="K53" s="10"/>
      <c r="L53" s="10"/>
    </row>
    <row r="54" spans="1:12" x14ac:dyDescent="0.2">
      <c r="A54" s="99"/>
      <c r="B54" s="164" t="s">
        <v>306</v>
      </c>
      <c r="C54" s="165"/>
      <c r="D54" s="165"/>
      <c r="E54" s="165"/>
      <c r="F54" s="165"/>
      <c r="G54" s="165"/>
      <c r="H54" s="165"/>
      <c r="I54" s="166"/>
      <c r="J54" s="10"/>
      <c r="K54" s="10"/>
      <c r="L54" s="10"/>
    </row>
    <row r="55" spans="1:12" x14ac:dyDescent="0.2">
      <c r="A55" s="99"/>
      <c r="B55" s="164" t="s">
        <v>307</v>
      </c>
      <c r="C55" s="165"/>
      <c r="D55" s="165"/>
      <c r="E55" s="165"/>
      <c r="F55" s="165"/>
      <c r="G55" s="165"/>
      <c r="H55" s="165"/>
      <c r="I55" s="101"/>
      <c r="J55" s="10"/>
      <c r="K55" s="10"/>
      <c r="L55" s="10"/>
    </row>
    <row r="56" spans="1:12" x14ac:dyDescent="0.2">
      <c r="A56" s="99"/>
      <c r="B56" s="164" t="s">
        <v>308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x14ac:dyDescent="0.2">
      <c r="A57" s="99"/>
      <c r="B57" s="164" t="s">
        <v>309</v>
      </c>
      <c r="C57" s="165"/>
      <c r="D57" s="165"/>
      <c r="E57" s="165"/>
      <c r="F57" s="165"/>
      <c r="G57" s="165"/>
      <c r="H57" s="165"/>
      <c r="I57" s="166"/>
      <c r="J57" s="10"/>
      <c r="K57" s="10"/>
      <c r="L57" s="10"/>
    </row>
    <row r="58" spans="1:12" x14ac:dyDescent="0.2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 x14ac:dyDescent="0.25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x14ac:dyDescent="0.2">
      <c r="A60" s="83"/>
      <c r="B60" s="16"/>
      <c r="C60" s="16"/>
      <c r="D60" s="16"/>
      <c r="E60" s="20" t="s">
        <v>276</v>
      </c>
      <c r="F60" s="92"/>
      <c r="G60" s="157" t="s">
        <v>277</v>
      </c>
      <c r="H60" s="158"/>
      <c r="I60" s="159"/>
      <c r="J60" s="10"/>
      <c r="K60" s="10"/>
      <c r="L60" s="10"/>
    </row>
    <row r="61" spans="1:12" x14ac:dyDescent="0.2">
      <c r="A61" s="107"/>
      <c r="B61" s="108"/>
      <c r="C61" s="109"/>
      <c r="D61" s="109"/>
      <c r="E61" s="109"/>
      <c r="F61" s="109"/>
      <c r="G61" s="160"/>
      <c r="H61" s="161"/>
      <c r="I61" s="110"/>
      <c r="J61" s="10"/>
      <c r="K61" s="10"/>
      <c r="L61" s="10"/>
    </row>
  </sheetData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A18:B18"/>
    <mergeCell ref="A28:D28"/>
    <mergeCell ref="F14:I14"/>
    <mergeCell ref="E32:G32"/>
    <mergeCell ref="C12:I12"/>
    <mergeCell ref="A2:D2"/>
    <mergeCell ref="A4:I4"/>
    <mergeCell ref="E30:G30"/>
    <mergeCell ref="A36:D36"/>
    <mergeCell ref="A26:B26"/>
    <mergeCell ref="G26:H26"/>
    <mergeCell ref="A20:B20"/>
    <mergeCell ref="H30:I30"/>
    <mergeCell ref="A24:B24"/>
    <mergeCell ref="D24:G24"/>
    <mergeCell ref="A22:B22"/>
    <mergeCell ref="D22:F22"/>
    <mergeCell ref="G22:H22"/>
    <mergeCell ref="H34:I34"/>
    <mergeCell ref="C20:I20"/>
    <mergeCell ref="E28:G28"/>
    <mergeCell ref="H28:I28"/>
    <mergeCell ref="H32:I32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B54:I54"/>
    <mergeCell ref="C51:H51"/>
    <mergeCell ref="F42:I42"/>
    <mergeCell ref="A38:D38"/>
    <mergeCell ref="E34:G34"/>
    <mergeCell ref="A6:B6"/>
    <mergeCell ref="C6:D6"/>
    <mergeCell ref="C44:I44"/>
    <mergeCell ref="E38:G38"/>
    <mergeCell ref="H38:I38"/>
    <mergeCell ref="F43:G43"/>
    <mergeCell ref="C35:D35"/>
    <mergeCell ref="A42:B42"/>
    <mergeCell ref="E36:G36"/>
    <mergeCell ref="H36:I36"/>
    <mergeCell ref="F35:G35"/>
    <mergeCell ref="C18:I18"/>
    <mergeCell ref="A44:B44"/>
    <mergeCell ref="A14:B14"/>
    <mergeCell ref="C43:D43"/>
    <mergeCell ref="A30:D30"/>
    <mergeCell ref="A34:D34"/>
    <mergeCell ref="A46:B46"/>
    <mergeCell ref="C46:E46"/>
    <mergeCell ref="H46:I46"/>
    <mergeCell ref="C42:D4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4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activeCell="K115" sqref="K115"/>
    </sheetView>
  </sheetViews>
  <sheetFormatPr defaultRowHeight="12.75" x14ac:dyDescent="0.2"/>
  <cols>
    <col min="1" max="9" width="9.140625" style="47"/>
    <col min="10" max="10" width="11.85546875" style="47" customWidth="1"/>
    <col min="11" max="11" width="12.5703125" style="47" customWidth="1"/>
    <col min="12" max="16384" width="9.140625" style="47"/>
  </cols>
  <sheetData>
    <row r="1" spans="1:11" ht="12.75" customHeight="1" x14ac:dyDescent="0.2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 x14ac:dyDescent="0.2">
      <c r="A2" s="230" t="s">
        <v>340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">
      <c r="A3" s="231" t="s">
        <v>334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 x14ac:dyDescent="0.2">
      <c r="A4" s="234" t="s">
        <v>59</v>
      </c>
      <c r="B4" s="235"/>
      <c r="C4" s="235"/>
      <c r="D4" s="235"/>
      <c r="E4" s="235"/>
      <c r="F4" s="235"/>
      <c r="G4" s="235"/>
      <c r="H4" s="236"/>
      <c r="I4" s="52" t="s">
        <v>278</v>
      </c>
      <c r="J4" s="53" t="s">
        <v>319</v>
      </c>
      <c r="K4" s="131" t="s">
        <v>320</v>
      </c>
    </row>
    <row r="5" spans="1:11" x14ac:dyDescent="0.2">
      <c r="A5" s="237">
        <v>1</v>
      </c>
      <c r="B5" s="237"/>
      <c r="C5" s="237"/>
      <c r="D5" s="237"/>
      <c r="E5" s="237"/>
      <c r="F5" s="237"/>
      <c r="G5" s="237"/>
      <c r="H5" s="237"/>
      <c r="I5" s="51">
        <v>2</v>
      </c>
      <c r="J5" s="50">
        <v>3</v>
      </c>
      <c r="K5" s="50">
        <v>4</v>
      </c>
    </row>
    <row r="6" spans="1:1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x14ac:dyDescent="0.2">
      <c r="A7" s="207" t="s">
        <v>60</v>
      </c>
      <c r="B7" s="208"/>
      <c r="C7" s="208"/>
      <c r="D7" s="208"/>
      <c r="E7" s="208"/>
      <c r="F7" s="208"/>
      <c r="G7" s="208"/>
      <c r="H7" s="223"/>
      <c r="I7" s="3">
        <v>1</v>
      </c>
      <c r="J7" s="6"/>
      <c r="K7" s="6"/>
    </row>
    <row r="8" spans="1:11" x14ac:dyDescent="0.2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127">
        <f>J9+J16+J26+J35+J39</f>
        <v>361314399</v>
      </c>
      <c r="K8" s="127">
        <f>K9+K16+K26+K35+K39</f>
        <v>358321720</v>
      </c>
    </row>
    <row r="9" spans="1:11" x14ac:dyDescent="0.2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127">
        <f>SUM(J10:J15)</f>
        <v>4144908</v>
      </c>
      <c r="K9" s="127">
        <f>SUM(K10:K15)</f>
        <v>4124356</v>
      </c>
    </row>
    <row r="10" spans="1:11" x14ac:dyDescent="0.2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0</v>
      </c>
      <c r="K10" s="7">
        <v>0</v>
      </c>
    </row>
    <row r="11" spans="1:11" x14ac:dyDescent="0.2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1531701</v>
      </c>
      <c r="K11" s="7">
        <v>1454263</v>
      </c>
    </row>
    <row r="12" spans="1:11" x14ac:dyDescent="0.2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0</v>
      </c>
      <c r="K12" s="7"/>
    </row>
    <row r="13" spans="1:11" x14ac:dyDescent="0.2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0</v>
      </c>
      <c r="K13" s="7"/>
    </row>
    <row r="14" spans="1:11" x14ac:dyDescent="0.2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2613207</v>
      </c>
      <c r="K14" s="7">
        <v>2670093</v>
      </c>
    </row>
    <row r="15" spans="1:11" x14ac:dyDescent="0.2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0</v>
      </c>
      <c r="K15" s="7">
        <v>0</v>
      </c>
    </row>
    <row r="16" spans="1:11" x14ac:dyDescent="0.2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7">
        <f>SUM(J17:J25)</f>
        <v>175963426</v>
      </c>
      <c r="K16" s="127">
        <f>SUM(K17:K25)</f>
        <v>173247956</v>
      </c>
    </row>
    <row r="17" spans="1:11" x14ac:dyDescent="0.2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63760082</v>
      </c>
      <c r="K17" s="7">
        <v>63760082</v>
      </c>
    </row>
    <row r="18" spans="1:11" x14ac:dyDescent="0.2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62001464</v>
      </c>
      <c r="K18" s="7">
        <v>59031333</v>
      </c>
    </row>
    <row r="19" spans="1:11" x14ac:dyDescent="0.2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13934871</v>
      </c>
      <c r="K19" s="7">
        <v>14056316</v>
      </c>
    </row>
    <row r="20" spans="1:11" x14ac:dyDescent="0.2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5473529</v>
      </c>
      <c r="K20" s="7">
        <v>5667224</v>
      </c>
    </row>
    <row r="21" spans="1:11" x14ac:dyDescent="0.2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0</v>
      </c>
      <c r="K21" s="7">
        <v>0</v>
      </c>
    </row>
    <row r="22" spans="1:11" x14ac:dyDescent="0.2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335434</v>
      </c>
      <c r="K22" s="7">
        <v>264060</v>
      </c>
    </row>
    <row r="23" spans="1:11" x14ac:dyDescent="0.2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26537960</v>
      </c>
      <c r="K23" s="7">
        <v>26548855</v>
      </c>
    </row>
    <row r="24" spans="1:11" x14ac:dyDescent="0.2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303336</v>
      </c>
      <c r="K24" s="7">
        <v>303336</v>
      </c>
    </row>
    <row r="25" spans="1:11" x14ac:dyDescent="0.2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3616750</v>
      </c>
      <c r="K25" s="7">
        <v>3616750</v>
      </c>
    </row>
    <row r="26" spans="1:11" x14ac:dyDescent="0.2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7">
        <f>SUM(J27:J34)</f>
        <v>179619100</v>
      </c>
      <c r="K26" s="127">
        <f>SUM(K27:K34)</f>
        <v>179604010</v>
      </c>
    </row>
    <row r="27" spans="1:11" x14ac:dyDescent="0.2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156137605</v>
      </c>
      <c r="K27" s="133">
        <v>156137605</v>
      </c>
    </row>
    <row r="28" spans="1:11" x14ac:dyDescent="0.2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5088198</v>
      </c>
      <c r="K28" s="133">
        <v>4161042</v>
      </c>
    </row>
    <row r="29" spans="1:11" x14ac:dyDescent="0.2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x14ac:dyDescent="0.2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x14ac:dyDescent="0.2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133">
        <v>604699</v>
      </c>
    </row>
    <row r="32" spans="1:11" x14ac:dyDescent="0.2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444745</v>
      </c>
      <c r="K32" s="133">
        <v>819479</v>
      </c>
    </row>
    <row r="33" spans="1:11" x14ac:dyDescent="0.2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2948552</v>
      </c>
      <c r="K33" s="133">
        <v>2881185</v>
      </c>
    </row>
    <row r="34" spans="1:11" x14ac:dyDescent="0.2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15000000</v>
      </c>
      <c r="K34" s="7">
        <v>15000000</v>
      </c>
    </row>
    <row r="35" spans="1:11" x14ac:dyDescent="0.2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7">
        <f>SUM(J36:J38)</f>
        <v>1586965</v>
      </c>
      <c r="K35" s="127">
        <f>SUM(K36:K38)</f>
        <v>1345398</v>
      </c>
    </row>
    <row r="36" spans="1:11" x14ac:dyDescent="0.2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0</v>
      </c>
      <c r="K36" s="7">
        <v>0</v>
      </c>
    </row>
    <row r="37" spans="1:11" x14ac:dyDescent="0.2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f>1204690+382275</f>
        <v>1586965</v>
      </c>
      <c r="K37" s="7">
        <v>963123</v>
      </c>
    </row>
    <row r="38" spans="1:11" x14ac:dyDescent="0.2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0</v>
      </c>
      <c r="K38" s="7">
        <v>382275</v>
      </c>
    </row>
    <row r="39" spans="1:11" x14ac:dyDescent="0.2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128">
        <v>0</v>
      </c>
      <c r="K39" s="128">
        <v>0</v>
      </c>
    </row>
    <row r="40" spans="1:11" x14ac:dyDescent="0.2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7">
        <f>J41+J49+J56+J64</f>
        <v>166258803</v>
      </c>
      <c r="K40" s="127">
        <f>K41+K49+K56+K64</f>
        <v>172011877</v>
      </c>
    </row>
    <row r="41" spans="1:11" x14ac:dyDescent="0.2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7">
        <f>SUM(J42:J48)</f>
        <v>108840997</v>
      </c>
      <c r="K41" s="127">
        <f>SUM(K42:K48)</f>
        <v>108840997</v>
      </c>
    </row>
    <row r="42" spans="1:11" x14ac:dyDescent="0.2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0</v>
      </c>
      <c r="K42" s="7">
        <v>0</v>
      </c>
    </row>
    <row r="43" spans="1:11" x14ac:dyDescent="0.2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247493</v>
      </c>
      <c r="K43" s="133">
        <v>247493</v>
      </c>
    </row>
    <row r="44" spans="1:11" x14ac:dyDescent="0.2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0</v>
      </c>
      <c r="K44" s="7">
        <v>0</v>
      </c>
    </row>
    <row r="45" spans="1:11" x14ac:dyDescent="0.2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568162</v>
      </c>
      <c r="K45" s="133">
        <v>568162</v>
      </c>
    </row>
    <row r="46" spans="1:11" x14ac:dyDescent="0.2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0</v>
      </c>
      <c r="K46" s="7">
        <v>0</v>
      </c>
    </row>
    <row r="47" spans="1:11" x14ac:dyDescent="0.2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108025342</v>
      </c>
      <c r="K47" s="133">
        <v>108025342</v>
      </c>
    </row>
    <row r="48" spans="1:11" x14ac:dyDescent="0.2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>
        <v>0</v>
      </c>
      <c r="K48" s="7">
        <v>0</v>
      </c>
    </row>
    <row r="49" spans="1:11" x14ac:dyDescent="0.2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7">
        <f>SUM(J50:J55)</f>
        <v>40596629</v>
      </c>
      <c r="K49" s="127">
        <f>SUM(K50:K55)</f>
        <v>47001441</v>
      </c>
    </row>
    <row r="50" spans="1:11" x14ac:dyDescent="0.2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f>777648+12500</f>
        <v>790148</v>
      </c>
      <c r="K50" s="133">
        <v>1064623</v>
      </c>
    </row>
    <row r="51" spans="1:11" x14ac:dyDescent="0.2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36784143</v>
      </c>
      <c r="K51" s="133">
        <v>42294666</v>
      </c>
    </row>
    <row r="52" spans="1:11" x14ac:dyDescent="0.2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x14ac:dyDescent="0.2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678198</v>
      </c>
      <c r="K53" s="133">
        <v>735120</v>
      </c>
    </row>
    <row r="54" spans="1:11" x14ac:dyDescent="0.2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955976</v>
      </c>
      <c r="K54" s="133">
        <v>500015</v>
      </c>
    </row>
    <row r="55" spans="1:11" x14ac:dyDescent="0.2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1388164</v>
      </c>
      <c r="K55" s="133">
        <v>2407017</v>
      </c>
    </row>
    <row r="56" spans="1:11" x14ac:dyDescent="0.2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7">
        <f>SUM(J57:J63)</f>
        <v>13287447</v>
      </c>
      <c r="K56" s="127">
        <f>SUM(K57:K63)</f>
        <v>14178452</v>
      </c>
    </row>
    <row r="57" spans="1:11" x14ac:dyDescent="0.2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</row>
    <row r="58" spans="1:11" x14ac:dyDescent="0.2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298204</v>
      </c>
      <c r="K58" s="133">
        <v>46500</v>
      </c>
    </row>
    <row r="59" spans="1:11" x14ac:dyDescent="0.2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</row>
    <row r="60" spans="1:11" x14ac:dyDescent="0.2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0</v>
      </c>
      <c r="K60" s="7">
        <v>0</v>
      </c>
    </row>
    <row r="61" spans="1:11" x14ac:dyDescent="0.2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0</v>
      </c>
      <c r="K61" s="7">
        <v>0</v>
      </c>
    </row>
    <row r="62" spans="1:11" x14ac:dyDescent="0.2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12989243</v>
      </c>
      <c r="K62" s="133">
        <v>14131952</v>
      </c>
    </row>
    <row r="63" spans="1:11" x14ac:dyDescent="0.2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0</v>
      </c>
      <c r="K63" s="7">
        <v>0</v>
      </c>
    </row>
    <row r="64" spans="1:11" x14ac:dyDescent="0.2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128">
        <v>3533730</v>
      </c>
      <c r="K64" s="128">
        <v>1990987</v>
      </c>
    </row>
    <row r="65" spans="1:11" x14ac:dyDescent="0.2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8">
        <v>4023444</v>
      </c>
      <c r="K65" s="128">
        <v>13329052</v>
      </c>
    </row>
    <row r="66" spans="1:11" x14ac:dyDescent="0.2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7">
        <f>J7+J8+J40+J65</f>
        <v>531596646</v>
      </c>
      <c r="K66" s="127">
        <f>K7+K8+K40+K65</f>
        <v>543662649</v>
      </c>
    </row>
    <row r="67" spans="1:11" x14ac:dyDescent="0.2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38462783</v>
      </c>
      <c r="K67" s="8">
        <v>52614077</v>
      </c>
    </row>
    <row r="68" spans="1:11" x14ac:dyDescent="0.2">
      <c r="A68" s="20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x14ac:dyDescent="0.2">
      <c r="A69" s="207" t="s">
        <v>191</v>
      </c>
      <c r="B69" s="208"/>
      <c r="C69" s="208"/>
      <c r="D69" s="208"/>
      <c r="E69" s="208"/>
      <c r="F69" s="208"/>
      <c r="G69" s="208"/>
      <c r="H69" s="223"/>
      <c r="I69" s="3">
        <v>62</v>
      </c>
      <c r="J69" s="129">
        <f>J70+J71+J72+J78+J79+J82+J85</f>
        <v>-29746045</v>
      </c>
      <c r="K69" s="129">
        <f>K70+K71+K72+K78+K79+K82+K85</f>
        <v>-20016462</v>
      </c>
    </row>
    <row r="70" spans="1:11" x14ac:dyDescent="0.2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116604710</v>
      </c>
      <c r="K70" s="7">
        <v>116604710</v>
      </c>
    </row>
    <row r="71" spans="1:11" x14ac:dyDescent="0.2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0</v>
      </c>
      <c r="K71" s="7">
        <v>0</v>
      </c>
    </row>
    <row r="72" spans="1:11" x14ac:dyDescent="0.2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48">
        <f>J73+J74-J75+J76+J77</f>
        <v>0</v>
      </c>
      <c r="K72" s="48">
        <f>K73+K74-K75+K76+K77</f>
        <v>-3104379</v>
      </c>
    </row>
    <row r="73" spans="1:11" x14ac:dyDescent="0.2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0</v>
      </c>
      <c r="K73" s="7">
        <v>0</v>
      </c>
    </row>
    <row r="74" spans="1:11" x14ac:dyDescent="0.2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1446309</v>
      </c>
      <c r="K74" s="7">
        <v>1446309</v>
      </c>
    </row>
    <row r="75" spans="1:11" x14ac:dyDescent="0.2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1446309</v>
      </c>
      <c r="K75" s="133">
        <v>4550688</v>
      </c>
    </row>
    <row r="76" spans="1:11" x14ac:dyDescent="0.2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0</v>
      </c>
      <c r="K76" s="7">
        <v>0</v>
      </c>
    </row>
    <row r="77" spans="1:11" x14ac:dyDescent="0.2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0</v>
      </c>
      <c r="K77" s="7">
        <v>0</v>
      </c>
    </row>
    <row r="78" spans="1:11" x14ac:dyDescent="0.2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137678337</v>
      </c>
      <c r="K78" s="133">
        <v>134964577</v>
      </c>
    </row>
    <row r="79" spans="1:11" x14ac:dyDescent="0.2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48">
        <f>J80-J81</f>
        <v>-223342725</v>
      </c>
      <c r="K79" s="48">
        <f>K80-K81</f>
        <v>-281315332</v>
      </c>
    </row>
    <row r="80" spans="1:11" x14ac:dyDescent="0.2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12010689</v>
      </c>
      <c r="K80" s="133">
        <v>2713759</v>
      </c>
    </row>
    <row r="81" spans="1:11" x14ac:dyDescent="0.2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235353414</v>
      </c>
      <c r="K81" s="133">
        <v>284029091</v>
      </c>
    </row>
    <row r="82" spans="1:11" x14ac:dyDescent="0.2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48">
        <f>J83-J84</f>
        <v>-60686367</v>
      </c>
      <c r="K82" s="48">
        <f>K83-K84</f>
        <v>12833962</v>
      </c>
    </row>
    <row r="83" spans="1:11" x14ac:dyDescent="0.2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133">
        <v>12833962</v>
      </c>
    </row>
    <row r="84" spans="1:11" x14ac:dyDescent="0.2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60686367</v>
      </c>
      <c r="K84" s="7">
        <v>0</v>
      </c>
    </row>
    <row r="85" spans="1:11" x14ac:dyDescent="0.2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0</v>
      </c>
      <c r="K85" s="7">
        <v>0</v>
      </c>
    </row>
    <row r="86" spans="1:11" x14ac:dyDescent="0.2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7">
        <f>SUM(J87:J89)</f>
        <v>6851514</v>
      </c>
      <c r="K86" s="127">
        <f>SUM(K87:K89)</f>
        <v>6851514</v>
      </c>
    </row>
    <row r="87" spans="1:11" x14ac:dyDescent="0.2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768473</v>
      </c>
      <c r="K87" s="133">
        <v>768473</v>
      </c>
    </row>
    <row r="88" spans="1:11" x14ac:dyDescent="0.2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133">
        <v>0</v>
      </c>
    </row>
    <row r="89" spans="1:11" x14ac:dyDescent="0.2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6083041</v>
      </c>
      <c r="K89" s="133">
        <v>6083041</v>
      </c>
    </row>
    <row r="90" spans="1:11" x14ac:dyDescent="0.2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7">
        <f>SUM(J91:J99)</f>
        <v>321829906</v>
      </c>
      <c r="K90" s="127">
        <f>SUM(K91:K99)</f>
        <v>305055918</v>
      </c>
    </row>
    <row r="91" spans="1:11" x14ac:dyDescent="0.2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241777</v>
      </c>
      <c r="K91" s="133">
        <v>63685</v>
      </c>
    </row>
    <row r="92" spans="1:11" x14ac:dyDescent="0.2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70500</v>
      </c>
      <c r="K92" s="133">
        <v>70500</v>
      </c>
    </row>
    <row r="93" spans="1:11" x14ac:dyDescent="0.2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280626785</v>
      </c>
      <c r="K93" s="133">
        <v>269692316</v>
      </c>
    </row>
    <row r="94" spans="1:11" x14ac:dyDescent="0.2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>
        <v>0</v>
      </c>
      <c r="K94" s="133">
        <v>0</v>
      </c>
    </row>
    <row r="95" spans="1:11" x14ac:dyDescent="0.2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6152231</v>
      </c>
      <c r="K95" s="133">
        <v>3305040</v>
      </c>
    </row>
    <row r="96" spans="1:11" x14ac:dyDescent="0.2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0</v>
      </c>
      <c r="K96" s="7">
        <v>0</v>
      </c>
    </row>
    <row r="97" spans="1:11" x14ac:dyDescent="0.2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0</v>
      </c>
      <c r="K97" s="7">
        <v>0</v>
      </c>
    </row>
    <row r="98" spans="1:11" x14ac:dyDescent="0.2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4464873</v>
      </c>
      <c r="K98" s="7">
        <v>2246341</v>
      </c>
    </row>
    <row r="99" spans="1:11" x14ac:dyDescent="0.2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30273740</v>
      </c>
      <c r="K99" s="7">
        <v>29678036</v>
      </c>
    </row>
    <row r="100" spans="1:11" x14ac:dyDescent="0.2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7">
        <f>SUM(J101:J112)</f>
        <v>200512432</v>
      </c>
      <c r="K100" s="127">
        <f>SUM(K101:K112)</f>
        <v>214602737</v>
      </c>
    </row>
    <row r="101" spans="1:11" x14ac:dyDescent="0.2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f>1086755+294235-400000</f>
        <v>980990</v>
      </c>
      <c r="K101" s="7">
        <v>1282039</v>
      </c>
    </row>
    <row r="102" spans="1:11" x14ac:dyDescent="0.2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f>2973345+400000</f>
        <v>3373345</v>
      </c>
      <c r="K102" s="7">
        <v>3409995</v>
      </c>
    </row>
    <row r="103" spans="1:11" x14ac:dyDescent="0.2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65459326</v>
      </c>
      <c r="K103" s="7">
        <v>73382787</v>
      </c>
    </row>
    <row r="104" spans="1:11" x14ac:dyDescent="0.2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2809026</v>
      </c>
      <c r="K104" s="7">
        <v>7498292</v>
      </c>
    </row>
    <row r="105" spans="1:11" x14ac:dyDescent="0.2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24435373</v>
      </c>
      <c r="K105" s="7">
        <v>27341099</v>
      </c>
    </row>
    <row r="106" spans="1:11" x14ac:dyDescent="0.2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70973241</v>
      </c>
      <c r="K106" s="7">
        <v>70973241</v>
      </c>
    </row>
    <row r="107" spans="1:11" x14ac:dyDescent="0.2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0</v>
      </c>
      <c r="K107" s="7">
        <v>0</v>
      </c>
    </row>
    <row r="108" spans="1:11" x14ac:dyDescent="0.2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9036057</v>
      </c>
      <c r="K108" s="7">
        <v>7577665</v>
      </c>
    </row>
    <row r="109" spans="1:11" x14ac:dyDescent="0.2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12481386</v>
      </c>
      <c r="K109" s="7">
        <v>12415460</v>
      </c>
    </row>
    <row r="110" spans="1:11" x14ac:dyDescent="0.2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0</v>
      </c>
      <c r="K110" s="7">
        <v>0</v>
      </c>
    </row>
    <row r="111" spans="1:11" x14ac:dyDescent="0.2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7">
        <v>0</v>
      </c>
    </row>
    <row r="112" spans="1:11" x14ac:dyDescent="0.2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10963688</v>
      </c>
      <c r="K112" s="7">
        <v>10722159</v>
      </c>
    </row>
    <row r="113" spans="1:11" x14ac:dyDescent="0.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8">
        <v>32148839</v>
      </c>
      <c r="K113" s="128">
        <v>37168942</v>
      </c>
    </row>
    <row r="114" spans="1:11" x14ac:dyDescent="0.2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7">
        <f>J69+J86+J90+J100+J113</f>
        <v>531596646</v>
      </c>
      <c r="K114" s="127">
        <f>K69+K86+K90+K100+K113</f>
        <v>543662649</v>
      </c>
    </row>
    <row r="115" spans="1:11" x14ac:dyDescent="0.2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38462783</v>
      </c>
      <c r="K115" s="8">
        <f>K67</f>
        <v>52614077</v>
      </c>
    </row>
    <row r="116" spans="1:11" x14ac:dyDescent="0.2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x14ac:dyDescent="0.2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x14ac:dyDescent="0.2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x14ac:dyDescent="0.2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x14ac:dyDescent="0.2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x14ac:dyDescent="0.2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33:H33"/>
    <mergeCell ref="A32:H32"/>
    <mergeCell ref="A25:H25"/>
    <mergeCell ref="A26:H26"/>
    <mergeCell ref="A24:H24"/>
    <mergeCell ref="A23:H23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17:H17"/>
    <mergeCell ref="A18:H18"/>
    <mergeCell ref="A20:H20"/>
    <mergeCell ref="A6:K6"/>
    <mergeCell ref="A21:H21"/>
    <mergeCell ref="A15:H15"/>
    <mergeCell ref="A19:H19"/>
    <mergeCell ref="A14:H14"/>
    <mergeCell ref="A53:H53"/>
    <mergeCell ref="A67:H67"/>
    <mergeCell ref="A58:H58"/>
    <mergeCell ref="A64:H64"/>
    <mergeCell ref="A65:H65"/>
    <mergeCell ref="A66:H66"/>
    <mergeCell ref="A59:H59"/>
    <mergeCell ref="A1:K1"/>
    <mergeCell ref="A2:K2"/>
    <mergeCell ref="A3:K3"/>
    <mergeCell ref="A4:H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69:H69"/>
    <mergeCell ref="A75:H75"/>
    <mergeCell ref="A74:H74"/>
    <mergeCell ref="A70:H70"/>
    <mergeCell ref="A71:H71"/>
    <mergeCell ref="A73:H73"/>
    <mergeCell ref="A72:H7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60:H60"/>
    <mergeCell ref="A63:H63"/>
    <mergeCell ref="A62:H62"/>
    <mergeCell ref="A61:H61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94:H94"/>
    <mergeCell ref="A96:H96"/>
    <mergeCell ref="A95:H95"/>
    <mergeCell ref="A83:H83"/>
    <mergeCell ref="A76:H76"/>
    <mergeCell ref="A80:H80"/>
    <mergeCell ref="A81:H81"/>
    <mergeCell ref="A77:H77"/>
    <mergeCell ref="A78:H78"/>
    <mergeCell ref="A79:H79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2 K56:K57 J7:J67 K7:K26 K59:K61 K63:K67 K29:K30 K34:K42 K44 K46 K48:K49 J70:K70 K76:K77 K84 J72:J77 K72:K74 J79:J84 K79 K82 J86:J115 K86 K90 K9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1"/>
  <sheetViews>
    <sheetView view="pageBreakPreview" zoomScale="110" zoomScaleNormal="100" workbookViewId="0">
      <selection activeCell="L47" sqref="L47:M47"/>
    </sheetView>
  </sheetViews>
  <sheetFormatPr defaultRowHeight="12.75" x14ac:dyDescent="0.2"/>
  <cols>
    <col min="1" max="9" width="9.140625" style="47"/>
    <col min="10" max="10" width="11.5703125" style="47" customWidth="1"/>
    <col min="11" max="11" width="11.7109375" style="47" customWidth="1"/>
    <col min="12" max="12" width="9.85546875" style="47" customWidth="1"/>
    <col min="13" max="13" width="10.28515625" style="47" customWidth="1"/>
    <col min="14" max="16384" width="9.140625" style="47"/>
  </cols>
  <sheetData>
    <row r="1" spans="1:13" ht="12.75" customHeight="1" x14ac:dyDescent="0.2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 x14ac:dyDescent="0.2">
      <c r="A2" s="254" t="s">
        <v>341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 x14ac:dyDescent="0.2">
      <c r="A3" s="255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 x14ac:dyDescent="0.2">
      <c r="A4" s="257" t="s">
        <v>59</v>
      </c>
      <c r="B4" s="257"/>
      <c r="C4" s="257"/>
      <c r="D4" s="257"/>
      <c r="E4" s="257"/>
      <c r="F4" s="257"/>
      <c r="G4" s="257"/>
      <c r="H4" s="257"/>
      <c r="I4" s="52" t="s">
        <v>279</v>
      </c>
      <c r="J4" s="256" t="s">
        <v>319</v>
      </c>
      <c r="K4" s="256"/>
      <c r="L4" s="256" t="s">
        <v>320</v>
      </c>
      <c r="M4" s="256"/>
    </row>
    <row r="5" spans="1:13" ht="22.5" x14ac:dyDescent="0.2">
      <c r="A5" s="257"/>
      <c r="B5" s="257"/>
      <c r="C5" s="257"/>
      <c r="D5" s="257"/>
      <c r="E5" s="257"/>
      <c r="F5" s="257"/>
      <c r="G5" s="257"/>
      <c r="H5" s="257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x14ac:dyDescent="0.2">
      <c r="A6" s="256">
        <v>1</v>
      </c>
      <c r="B6" s="256"/>
      <c r="C6" s="256"/>
      <c r="D6" s="256"/>
      <c r="E6" s="256"/>
      <c r="F6" s="256"/>
      <c r="G6" s="256"/>
      <c r="H6" s="256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x14ac:dyDescent="0.2">
      <c r="A7" s="207" t="s">
        <v>26</v>
      </c>
      <c r="B7" s="208"/>
      <c r="C7" s="208"/>
      <c r="D7" s="208"/>
      <c r="E7" s="208"/>
      <c r="F7" s="208"/>
      <c r="G7" s="208"/>
      <c r="H7" s="223"/>
      <c r="I7" s="3">
        <v>111</v>
      </c>
      <c r="J7" s="126">
        <f>SUM(J8:J9)</f>
        <v>111793697</v>
      </c>
      <c r="K7" s="126">
        <f>SUM(K8:K9)</f>
        <v>41025017</v>
      </c>
      <c r="L7" s="126">
        <f>SUM(L8:L9)</f>
        <v>160799046</v>
      </c>
      <c r="M7" s="126">
        <f>SUM(M8:M9)</f>
        <v>63842312</v>
      </c>
    </row>
    <row r="8" spans="1:13" x14ac:dyDescent="0.2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107868229</v>
      </c>
      <c r="K8" s="7">
        <f>J8-67983390</f>
        <v>39884839</v>
      </c>
      <c r="L8" s="7">
        <v>158508415</v>
      </c>
      <c r="M8" s="7">
        <v>63313909</v>
      </c>
    </row>
    <row r="9" spans="1:13" x14ac:dyDescent="0.2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3925468</v>
      </c>
      <c r="K9" s="7">
        <f>J9-2785290</f>
        <v>1140178</v>
      </c>
      <c r="L9" s="7">
        <v>2290631</v>
      </c>
      <c r="M9" s="7">
        <v>528403</v>
      </c>
    </row>
    <row r="10" spans="1:13" x14ac:dyDescent="0.2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48">
        <f>J11+J12+J16+J20+J21+J22+J25+J26</f>
        <v>118148135</v>
      </c>
      <c r="K10" s="48">
        <f>K11+K12+K16+K20+K21+K22+K25+K26</f>
        <v>41952509</v>
      </c>
      <c r="L10" s="48">
        <f>L11+L12+L16+L20+L21+L22+L25+L26</f>
        <v>141023989</v>
      </c>
      <c r="M10" s="48">
        <f>M11+M12+M16+M20+M21+M22+M25+M26</f>
        <v>56805767</v>
      </c>
    </row>
    <row r="11" spans="1:13" x14ac:dyDescent="0.2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/>
      <c r="K11" s="7">
        <f>J11</f>
        <v>0</v>
      </c>
      <c r="L11" s="7"/>
      <c r="M11" s="7">
        <f>L11</f>
        <v>0</v>
      </c>
    </row>
    <row r="12" spans="1:13" x14ac:dyDescent="0.2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48">
        <f>SUM(J13:J15)</f>
        <v>32121828</v>
      </c>
      <c r="K12" s="48">
        <f>SUM(K13:K15)</f>
        <v>13017166</v>
      </c>
      <c r="L12" s="48">
        <f>SUM(L13:L15)</f>
        <v>55466194</v>
      </c>
      <c r="M12" s="48">
        <f>SUM(M13:M15)</f>
        <v>26937524</v>
      </c>
    </row>
    <row r="13" spans="1:13" x14ac:dyDescent="0.2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4769438</v>
      </c>
      <c r="K13" s="7">
        <f>J13-3263436</f>
        <v>1506002</v>
      </c>
      <c r="L13" s="7">
        <v>5776776</v>
      </c>
      <c r="M13" s="7">
        <v>2149963</v>
      </c>
    </row>
    <row r="14" spans="1:13" x14ac:dyDescent="0.2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0</v>
      </c>
      <c r="K14" s="7">
        <f t="shared" ref="K14" si="0">J14</f>
        <v>0</v>
      </c>
      <c r="L14" s="7">
        <v>0</v>
      </c>
      <c r="M14" s="7">
        <v>0</v>
      </c>
    </row>
    <row r="15" spans="1:13" x14ac:dyDescent="0.2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27352390</v>
      </c>
      <c r="K15" s="7">
        <f>J15-15841226</f>
        <v>11511164</v>
      </c>
      <c r="L15" s="7">
        <v>49689418</v>
      </c>
      <c r="M15" s="7">
        <v>24787561</v>
      </c>
    </row>
    <row r="16" spans="1:13" x14ac:dyDescent="0.2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48">
        <f>SUM(J17:J19)</f>
        <v>62180049</v>
      </c>
      <c r="K16" s="48">
        <f>SUM(K17:K19)</f>
        <v>19653569</v>
      </c>
      <c r="L16" s="48">
        <f>SUM(L17:L19)</f>
        <v>65001265</v>
      </c>
      <c r="M16" s="48">
        <f>SUM(M17:M19)</f>
        <v>22795946</v>
      </c>
    </row>
    <row r="17" spans="1:13" x14ac:dyDescent="0.2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36193233</v>
      </c>
      <c r="K17" s="7">
        <f>J17-24789896</f>
        <v>11403337</v>
      </c>
      <c r="L17" s="7">
        <v>34530439</v>
      </c>
      <c r="M17" s="7">
        <v>11529079</v>
      </c>
    </row>
    <row r="18" spans="1:13" x14ac:dyDescent="0.2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16869791</v>
      </c>
      <c r="K18" s="7">
        <f>J18-11525443</f>
        <v>5344348</v>
      </c>
      <c r="L18" s="7">
        <v>22039886</v>
      </c>
      <c r="M18" s="7">
        <v>8672239</v>
      </c>
    </row>
    <row r="19" spans="1:13" x14ac:dyDescent="0.2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9117025</v>
      </c>
      <c r="K19" s="7">
        <f>J19-6211141</f>
        <v>2905884</v>
      </c>
      <c r="L19" s="7">
        <v>8430940</v>
      </c>
      <c r="M19" s="7">
        <v>2594628</v>
      </c>
    </row>
    <row r="20" spans="1:13" x14ac:dyDescent="0.2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5627319</v>
      </c>
      <c r="K20" s="7">
        <f>J20-3751546</f>
        <v>1875773</v>
      </c>
      <c r="L20" s="7">
        <v>5795306</v>
      </c>
      <c r="M20" s="7">
        <v>1977276</v>
      </c>
    </row>
    <row r="21" spans="1:13" x14ac:dyDescent="0.2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12961666</v>
      </c>
      <c r="K21" s="7">
        <f>J21-8939941</f>
        <v>4021725</v>
      </c>
      <c r="L21" s="7">
        <v>11537715</v>
      </c>
      <c r="M21" s="7">
        <v>3681369</v>
      </c>
    </row>
    <row r="22" spans="1:13" x14ac:dyDescent="0.2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48">
        <f>SUM(J23:J24)</f>
        <v>1428295</v>
      </c>
      <c r="K22" s="48">
        <f>SUM(K23:K24)</f>
        <v>231924</v>
      </c>
      <c r="L22" s="48">
        <f>SUM(L23:L24)</f>
        <v>2631811</v>
      </c>
      <c r="M22" s="48">
        <f>SUM(M23:M24)</f>
        <v>1018181</v>
      </c>
    </row>
    <row r="23" spans="1:13" x14ac:dyDescent="0.2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>
        <f t="shared" ref="K23" si="1">J23</f>
        <v>0</v>
      </c>
      <c r="L23" s="7"/>
      <c r="M23" s="7"/>
    </row>
    <row r="24" spans="1:13" x14ac:dyDescent="0.2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1428295</v>
      </c>
      <c r="K24" s="7">
        <f>J24-1196371</f>
        <v>231924</v>
      </c>
      <c r="L24" s="7">
        <v>2631811</v>
      </c>
      <c r="M24" s="7">
        <v>1018181</v>
      </c>
    </row>
    <row r="25" spans="1:13" x14ac:dyDescent="0.2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3284490</v>
      </c>
      <c r="K25" s="7">
        <f>J25-289954</f>
        <v>2994536</v>
      </c>
      <c r="L25" s="7">
        <v>0</v>
      </c>
      <c r="M25" s="7">
        <v>0</v>
      </c>
    </row>
    <row r="26" spans="1:13" x14ac:dyDescent="0.2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544488</v>
      </c>
      <c r="K26" s="7">
        <f>J26-386672</f>
        <v>157816</v>
      </c>
      <c r="L26" s="7">
        <v>591698</v>
      </c>
      <c r="M26" s="7">
        <v>395471</v>
      </c>
    </row>
    <row r="27" spans="1:13" x14ac:dyDescent="0.2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48">
        <f>SUM(J28:J32)</f>
        <v>5388158</v>
      </c>
      <c r="K27" s="48">
        <f>SUM(K28:K32)</f>
        <v>301031</v>
      </c>
      <c r="L27" s="48">
        <f>SUM(L28:L32)</f>
        <v>3347228</v>
      </c>
      <c r="M27" s="48">
        <f>SUM(M28:M32)</f>
        <v>-2879757</v>
      </c>
    </row>
    <row r="28" spans="1:13" x14ac:dyDescent="0.2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f>J28</f>
        <v>0</v>
      </c>
      <c r="L28" s="7">
        <v>0</v>
      </c>
      <c r="M28" s="7">
        <v>0</v>
      </c>
    </row>
    <row r="29" spans="1:13" x14ac:dyDescent="0.2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5388158</v>
      </c>
      <c r="K29" s="7">
        <f>J29-5086988-139</f>
        <v>301031</v>
      </c>
      <c r="L29" s="7">
        <v>3306068</v>
      </c>
      <c r="M29" s="7">
        <v>-2920917</v>
      </c>
    </row>
    <row r="30" spans="1:13" x14ac:dyDescent="0.2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f t="shared" ref="K30:K32" si="2">J30</f>
        <v>0</v>
      </c>
      <c r="L30" s="7">
        <v>0</v>
      </c>
      <c r="M30" s="7">
        <v>0</v>
      </c>
    </row>
    <row r="31" spans="1:13" x14ac:dyDescent="0.2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f t="shared" si="2"/>
        <v>0</v>
      </c>
      <c r="L31" s="7">
        <v>0</v>
      </c>
      <c r="M31" s="7">
        <v>0</v>
      </c>
    </row>
    <row r="32" spans="1:13" x14ac:dyDescent="0.2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f t="shared" si="2"/>
        <v>0</v>
      </c>
      <c r="L32" s="7">
        <v>41160</v>
      </c>
      <c r="M32" s="7">
        <v>41160</v>
      </c>
    </row>
    <row r="33" spans="1:15" x14ac:dyDescent="0.2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48">
        <f>SUM(J34:J37)</f>
        <v>12897714</v>
      </c>
      <c r="K33" s="48">
        <f>SUM(K34:K37)</f>
        <v>4190056</v>
      </c>
      <c r="L33" s="48">
        <f>SUM(L34:L37)</f>
        <v>10884027</v>
      </c>
      <c r="M33" s="48">
        <f>SUM(M34:M37)</f>
        <v>3612150</v>
      </c>
    </row>
    <row r="34" spans="1:15" x14ac:dyDescent="0.2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214549</v>
      </c>
      <c r="K34" s="7">
        <f>J34-195216</f>
        <v>19333</v>
      </c>
      <c r="L34" s="7">
        <v>110233</v>
      </c>
      <c r="M34" s="7">
        <v>-115080</v>
      </c>
    </row>
    <row r="35" spans="1:15" x14ac:dyDescent="0.2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10608840</v>
      </c>
      <c r="K35" s="7">
        <f>J35-7095926</f>
        <v>3512914</v>
      </c>
      <c r="L35" s="7">
        <v>9425112</v>
      </c>
      <c r="M35" s="7">
        <v>3289993</v>
      </c>
    </row>
    <row r="36" spans="1:15" x14ac:dyDescent="0.2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142298</v>
      </c>
      <c r="K36" s="7">
        <f t="shared" ref="K36:K41" si="3">J36</f>
        <v>142298</v>
      </c>
      <c r="L36" s="7">
        <v>197555</v>
      </c>
      <c r="M36" s="7">
        <v>130188</v>
      </c>
    </row>
    <row r="37" spans="1:15" x14ac:dyDescent="0.2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1932027</v>
      </c>
      <c r="K37" s="7">
        <f>J37-1416516</f>
        <v>515511</v>
      </c>
      <c r="L37" s="7">
        <v>1151127</v>
      </c>
      <c r="M37" s="7">
        <v>307049</v>
      </c>
    </row>
    <row r="38" spans="1:15" x14ac:dyDescent="0.2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>
        <f t="shared" si="3"/>
        <v>0</v>
      </c>
      <c r="L38" s="7">
        <v>0</v>
      </c>
      <c r="M38" s="7">
        <f t="shared" ref="M38:M41" si="4">L38</f>
        <v>0</v>
      </c>
    </row>
    <row r="39" spans="1:15" x14ac:dyDescent="0.2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>
        <f t="shared" si="3"/>
        <v>0</v>
      </c>
      <c r="L39" s="7">
        <v>0</v>
      </c>
      <c r="M39" s="7">
        <f t="shared" si="4"/>
        <v>0</v>
      </c>
    </row>
    <row r="40" spans="1:15" x14ac:dyDescent="0.2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>
        <f t="shared" si="3"/>
        <v>0</v>
      </c>
      <c r="L40" s="7">
        <v>0</v>
      </c>
      <c r="M40" s="7">
        <f t="shared" si="4"/>
        <v>0</v>
      </c>
    </row>
    <row r="41" spans="1:15" x14ac:dyDescent="0.2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>
        <f t="shared" si="3"/>
        <v>0</v>
      </c>
      <c r="L41" s="7">
        <v>0</v>
      </c>
      <c r="M41" s="7">
        <f t="shared" si="4"/>
        <v>0</v>
      </c>
    </row>
    <row r="42" spans="1:15" x14ac:dyDescent="0.2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48">
        <f>J7+J27+J38+J40</f>
        <v>117181855</v>
      </c>
      <c r="K42" s="48">
        <f>K7+K27+K38+K40</f>
        <v>41326048</v>
      </c>
      <c r="L42" s="48">
        <f>L7+L27+L38+L40</f>
        <v>164146274</v>
      </c>
      <c r="M42" s="48">
        <f>M7+M27+M38+M40</f>
        <v>60962555</v>
      </c>
      <c r="O42" s="125"/>
    </row>
    <row r="43" spans="1:15" x14ac:dyDescent="0.2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48">
        <f>J10+J33+J39+J41</f>
        <v>131045849</v>
      </c>
      <c r="K43" s="48">
        <f>K10+K33+K39+K41</f>
        <v>46142565</v>
      </c>
      <c r="L43" s="48">
        <f>L10+L33+L39+L41</f>
        <v>151908016</v>
      </c>
      <c r="M43" s="48">
        <f>M10+M33+M39+M41</f>
        <v>60417917</v>
      </c>
      <c r="O43" s="125"/>
    </row>
    <row r="44" spans="1:15" x14ac:dyDescent="0.2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48">
        <f>J42-J43</f>
        <v>-13863994</v>
      </c>
      <c r="K44" s="48">
        <f>K42-K43</f>
        <v>-4816517</v>
      </c>
      <c r="L44" s="48">
        <f>L42-L43</f>
        <v>12238258</v>
      </c>
      <c r="M44" s="48">
        <f>M42-M43</f>
        <v>544638</v>
      </c>
    </row>
    <row r="45" spans="1:15" x14ac:dyDescent="0.2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12238258</v>
      </c>
      <c r="M45" s="48">
        <f>IF(M42&gt;M43,M42-M43,0)</f>
        <v>544638</v>
      </c>
    </row>
    <row r="46" spans="1:15" x14ac:dyDescent="0.2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48">
        <f>IF(J43&gt;J42,J43-J42,0)</f>
        <v>13863994</v>
      </c>
      <c r="K46" s="48">
        <f>IF(K43&gt;K42,K43-K42,0)</f>
        <v>4816517</v>
      </c>
      <c r="L46" s="48">
        <f>IF(L43&gt;L42,L43-L42,0)</f>
        <v>0</v>
      </c>
      <c r="M46" s="48">
        <f>IF(M43&gt;M42,M43-M42,0)</f>
        <v>0</v>
      </c>
    </row>
    <row r="47" spans="1:15" x14ac:dyDescent="0.2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-685281</v>
      </c>
      <c r="K47" s="7">
        <f>J47-0</f>
        <v>-685281</v>
      </c>
      <c r="L47" s="7">
        <v>-595703</v>
      </c>
      <c r="M47" s="7">
        <v>-186825</v>
      </c>
    </row>
    <row r="48" spans="1:15" x14ac:dyDescent="0.2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48">
        <f>J44-J47</f>
        <v>-13178713</v>
      </c>
      <c r="K48" s="48">
        <f>K44-K47</f>
        <v>-4131236</v>
      </c>
      <c r="L48" s="48">
        <f>L44-L47</f>
        <v>12833961</v>
      </c>
      <c r="M48" s="48">
        <f>M44-M47</f>
        <v>731463</v>
      </c>
    </row>
    <row r="49" spans="1:13" x14ac:dyDescent="0.2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12833961</v>
      </c>
      <c r="M49" s="48">
        <f>IF(M48&gt;0,M48,0)</f>
        <v>731463</v>
      </c>
    </row>
    <row r="50" spans="1:13" x14ac:dyDescent="0.2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5">
        <f>IF(J48&lt;0,-J48,0)</f>
        <v>13178713</v>
      </c>
      <c r="K50" s="55">
        <f>IF(K48&lt;0,-K48,0)</f>
        <v>4131236</v>
      </c>
      <c r="L50" s="55">
        <f>IF(L48&lt;0,-L48,0)</f>
        <v>0</v>
      </c>
      <c r="M50" s="55">
        <f>IF(M48&lt;0,-M48,0)</f>
        <v>0</v>
      </c>
    </row>
    <row r="51" spans="1:13" ht="12.75" customHeight="1" x14ac:dyDescent="0.2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 x14ac:dyDescent="0.2">
      <c r="A52" s="207" t="s">
        <v>187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56"/>
    </row>
    <row r="53" spans="1:13" x14ac:dyDescent="0.2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x14ac:dyDescent="0.2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 x14ac:dyDescent="0.2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x14ac:dyDescent="0.2">
      <c r="A56" s="207" t="s">
        <v>204</v>
      </c>
      <c r="B56" s="208"/>
      <c r="C56" s="208"/>
      <c r="D56" s="208"/>
      <c r="E56" s="208"/>
      <c r="F56" s="208"/>
      <c r="G56" s="208"/>
      <c r="H56" s="223"/>
      <c r="I56" s="9">
        <v>157</v>
      </c>
      <c r="J56" s="6">
        <f>J48</f>
        <v>-13178713</v>
      </c>
      <c r="K56" s="6">
        <f>K48</f>
        <v>-4131236</v>
      </c>
      <c r="L56" s="6">
        <f>L48</f>
        <v>12833961</v>
      </c>
      <c r="M56" s="6">
        <f>M48</f>
        <v>731463</v>
      </c>
    </row>
    <row r="57" spans="1:13" x14ac:dyDescent="0.2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x14ac:dyDescent="0.2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f>L58-0</f>
        <v>0</v>
      </c>
    </row>
    <row r="59" spans="1:13" x14ac:dyDescent="0.2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f t="shared" ref="M59:M65" si="5">L59-0</f>
        <v>0</v>
      </c>
    </row>
    <row r="60" spans="1:13" x14ac:dyDescent="0.2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f t="shared" si="5"/>
        <v>0</v>
      </c>
    </row>
    <row r="61" spans="1:13" x14ac:dyDescent="0.2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f t="shared" si="5"/>
        <v>0</v>
      </c>
    </row>
    <row r="62" spans="1:13" x14ac:dyDescent="0.2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f t="shared" si="5"/>
        <v>0</v>
      </c>
    </row>
    <row r="63" spans="1:13" x14ac:dyDescent="0.2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f t="shared" si="5"/>
        <v>0</v>
      </c>
    </row>
    <row r="64" spans="1:13" x14ac:dyDescent="0.2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f t="shared" si="5"/>
        <v>0</v>
      </c>
    </row>
    <row r="65" spans="1:13" x14ac:dyDescent="0.2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f t="shared" si="5"/>
        <v>0</v>
      </c>
    </row>
    <row r="66" spans="1:13" x14ac:dyDescent="0.2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48">
        <f>J57-J65</f>
        <v>0</v>
      </c>
      <c r="K66" s="48">
        <v>0</v>
      </c>
      <c r="L66" s="48">
        <f>L57-L65</f>
        <v>0</v>
      </c>
      <c r="M66" s="48">
        <f>M57-M65</f>
        <v>0</v>
      </c>
    </row>
    <row r="67" spans="1:13" x14ac:dyDescent="0.2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5">
        <f>J56+J66</f>
        <v>-13178713</v>
      </c>
      <c r="K67" s="55">
        <f>K56+K66</f>
        <v>-4131236</v>
      </c>
      <c r="L67" s="55">
        <f>L56+L66</f>
        <v>12833961</v>
      </c>
      <c r="M67" s="55">
        <f>M56+M66</f>
        <v>731463</v>
      </c>
    </row>
    <row r="68" spans="1:13" ht="12.75" customHeight="1" x14ac:dyDescent="0.2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 x14ac:dyDescent="0.2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x14ac:dyDescent="0.2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x14ac:dyDescent="0.2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35:H35"/>
    <mergeCell ref="A31:H31"/>
    <mergeCell ref="A15:H15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26:H26"/>
    <mergeCell ref="A27:H27"/>
    <mergeCell ref="A19:H19"/>
    <mergeCell ref="A25:H25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46:H46"/>
    <mergeCell ref="A41:H41"/>
    <mergeCell ref="A38:H38"/>
    <mergeCell ref="A14:H14"/>
    <mergeCell ref="A16:H16"/>
    <mergeCell ref="A12:H12"/>
    <mergeCell ref="A13:H13"/>
    <mergeCell ref="A9:H9"/>
    <mergeCell ref="A10:H10"/>
    <mergeCell ref="A11:H11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64:H64"/>
    <mergeCell ref="A53:H53"/>
    <mergeCell ref="A51:M51"/>
    <mergeCell ref="A54:H54"/>
    <mergeCell ref="A56:H56"/>
    <mergeCell ref="A49:H49"/>
    <mergeCell ref="A48:H48"/>
    <mergeCell ref="A52:H52"/>
    <mergeCell ref="A50:H50"/>
    <mergeCell ref="A63:H63"/>
    <mergeCell ref="A62:H62"/>
    <mergeCell ref="A55:M55"/>
    <mergeCell ref="A58:H58"/>
    <mergeCell ref="A59:H59"/>
    <mergeCell ref="A60:H60"/>
    <mergeCell ref="A57:H57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56:K67 J53:M54 L56 L57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 K11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view="pageBreakPreview" zoomScale="110" zoomScaleNormal="100" workbookViewId="0">
      <selection activeCell="K52" sqref="K52"/>
    </sheetView>
  </sheetViews>
  <sheetFormatPr defaultRowHeight="12.75" x14ac:dyDescent="0.2"/>
  <cols>
    <col min="1" max="7" width="9.140625" style="47"/>
    <col min="8" max="8" width="2.7109375" style="47" customWidth="1"/>
    <col min="9" max="9" width="9.140625" style="47"/>
    <col min="10" max="10" width="11.42578125" style="47" customWidth="1"/>
    <col min="11" max="11" width="12.5703125" style="47" customWidth="1"/>
    <col min="12" max="12" width="10.85546875" style="47" bestFit="1" customWidth="1"/>
    <col min="13" max="16384" width="9.140625" style="47"/>
  </cols>
  <sheetData>
    <row r="1" spans="1:11" ht="12.75" customHeight="1" x14ac:dyDescent="0.2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x14ac:dyDescent="0.2">
      <c r="A3" s="263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66">
        <v>1</v>
      </c>
      <c r="B5" s="266"/>
      <c r="C5" s="266"/>
      <c r="D5" s="266"/>
      <c r="E5" s="266"/>
      <c r="F5" s="266"/>
      <c r="G5" s="266"/>
      <c r="H5" s="266"/>
      <c r="I5" s="62">
        <v>2</v>
      </c>
      <c r="J5" s="63" t="s">
        <v>283</v>
      </c>
      <c r="K5" s="63" t="s">
        <v>284</v>
      </c>
    </row>
    <row r="6" spans="1:11" x14ac:dyDescent="0.2">
      <c r="A6" s="203" t="s">
        <v>156</v>
      </c>
      <c r="B6" s="204"/>
      <c r="C6" s="204"/>
      <c r="D6" s="204"/>
      <c r="E6" s="204"/>
      <c r="F6" s="204"/>
      <c r="G6" s="204"/>
      <c r="H6" s="204"/>
      <c r="I6" s="258"/>
      <c r="J6" s="258"/>
      <c r="K6" s="259"/>
    </row>
    <row r="7" spans="1:11" x14ac:dyDescent="0.2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-13863994</v>
      </c>
      <c r="K7" s="7">
        <v>12238258</v>
      </c>
    </row>
    <row r="8" spans="1:11" x14ac:dyDescent="0.2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5627319</v>
      </c>
      <c r="K8" s="7">
        <v>5795306</v>
      </c>
    </row>
    <row r="9" spans="1:11" x14ac:dyDescent="0.2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0</v>
      </c>
      <c r="K9" s="7">
        <v>14383208</v>
      </c>
    </row>
    <row r="10" spans="1:11" x14ac:dyDescent="0.2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0</v>
      </c>
      <c r="K10" s="7"/>
    </row>
    <row r="11" spans="1:11" x14ac:dyDescent="0.2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0</v>
      </c>
      <c r="K11" s="7"/>
    </row>
    <row r="12" spans="1:11" x14ac:dyDescent="0.2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1734808</v>
      </c>
      <c r="K12" s="7"/>
    </row>
    <row r="13" spans="1:11" x14ac:dyDescent="0.2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127">
        <f>SUM(J7:J12)</f>
        <v>-6501867</v>
      </c>
      <c r="K13" s="127">
        <f>SUM(K7:K12)</f>
        <v>32416772</v>
      </c>
    </row>
    <row r="14" spans="1:11" x14ac:dyDescent="0.2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2045244</v>
      </c>
      <c r="K14" s="7">
        <v>0</v>
      </c>
    </row>
    <row r="15" spans="1:11" x14ac:dyDescent="0.2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4831125</v>
      </c>
      <c r="K15" s="7">
        <v>15710419</v>
      </c>
    </row>
    <row r="16" spans="1:11" x14ac:dyDescent="0.2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0</v>
      </c>
      <c r="K16" s="7">
        <v>0</v>
      </c>
    </row>
    <row r="17" spans="1:11" x14ac:dyDescent="0.2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0</v>
      </c>
      <c r="K17" s="7">
        <v>14771654</v>
      </c>
    </row>
    <row r="18" spans="1:11" x14ac:dyDescent="0.2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127">
        <f>SUM(J14:J17)</f>
        <v>6876369</v>
      </c>
      <c r="K18" s="127">
        <f>SUM(K14:K17)</f>
        <v>30482073</v>
      </c>
    </row>
    <row r="19" spans="1:11" x14ac:dyDescent="0.2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127">
        <v>0</v>
      </c>
      <c r="K19" s="127">
        <f>K13-K18</f>
        <v>1934699</v>
      </c>
    </row>
    <row r="20" spans="1:11" x14ac:dyDescent="0.2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127">
        <f>IF(J18&gt;J13,J18-J13,0)</f>
        <v>13378236</v>
      </c>
      <c r="K20" s="127">
        <f>IF(K18&gt;K13,K18-K13,0)</f>
        <v>0</v>
      </c>
    </row>
    <row r="21" spans="1:11" x14ac:dyDescent="0.2">
      <c r="A21" s="203" t="s">
        <v>159</v>
      </c>
      <c r="B21" s="204"/>
      <c r="C21" s="204"/>
      <c r="D21" s="204"/>
      <c r="E21" s="204"/>
      <c r="F21" s="204"/>
      <c r="G21" s="204"/>
      <c r="H21" s="204"/>
      <c r="I21" s="258"/>
      <c r="J21" s="258"/>
      <c r="K21" s="259"/>
    </row>
    <row r="22" spans="1:11" x14ac:dyDescent="0.2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76563</v>
      </c>
      <c r="K22" s="7">
        <v>284523</v>
      </c>
    </row>
    <row r="23" spans="1:11" x14ac:dyDescent="0.2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>
        <v>1337838</v>
      </c>
      <c r="K23" s="7"/>
    </row>
    <row r="24" spans="1:11" x14ac:dyDescent="0.2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552266</v>
      </c>
      <c r="K24" s="7">
        <v>172258</v>
      </c>
    </row>
    <row r="25" spans="1:11" x14ac:dyDescent="0.2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0</v>
      </c>
      <c r="K25" s="7"/>
    </row>
    <row r="26" spans="1:11" x14ac:dyDescent="0.2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>
        <v>21013668</v>
      </c>
      <c r="K26" s="7">
        <v>2063000</v>
      </c>
    </row>
    <row r="27" spans="1:11" x14ac:dyDescent="0.2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127">
        <f>SUM(J22:J26)</f>
        <v>22980335</v>
      </c>
      <c r="K27" s="127">
        <f>SUM(K22:K26)</f>
        <v>2519781</v>
      </c>
    </row>
    <row r="28" spans="1:11" x14ac:dyDescent="0.2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1770591</v>
      </c>
      <c r="K28" s="7">
        <v>2626280</v>
      </c>
    </row>
    <row r="29" spans="1:11" x14ac:dyDescent="0.2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1299000</v>
      </c>
      <c r="K29" s="7">
        <v>0</v>
      </c>
    </row>
    <row r="30" spans="1:11" x14ac:dyDescent="0.2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1924071</v>
      </c>
      <c r="K30" s="7">
        <v>466500</v>
      </c>
    </row>
    <row r="31" spans="1:11" x14ac:dyDescent="0.2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130">
        <f>SUM(J28:J30)</f>
        <v>4993662</v>
      </c>
      <c r="K31" s="130">
        <f>SUM(K28:K30)</f>
        <v>3092780</v>
      </c>
    </row>
    <row r="32" spans="1:11" x14ac:dyDescent="0.2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130">
        <f>IF(J27&gt;J31,J27-J31,0)</f>
        <v>17986673</v>
      </c>
      <c r="K32" s="130">
        <f>IF(K27&gt;K31,K27-K31,0)</f>
        <v>0</v>
      </c>
    </row>
    <row r="33" spans="1:11" x14ac:dyDescent="0.2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130">
        <f>IF(J31&gt;J27,J31-J27,0)</f>
        <v>0</v>
      </c>
      <c r="K33" s="130">
        <f>IF(K31&gt;K27,K31-K27,0)</f>
        <v>572999</v>
      </c>
    </row>
    <row r="34" spans="1:11" x14ac:dyDescent="0.2">
      <c r="A34" s="203" t="s">
        <v>160</v>
      </c>
      <c r="B34" s="204"/>
      <c r="C34" s="204"/>
      <c r="D34" s="204"/>
      <c r="E34" s="204"/>
      <c r="F34" s="204"/>
      <c r="G34" s="204"/>
      <c r="H34" s="204"/>
      <c r="I34" s="258"/>
      <c r="J34" s="258"/>
      <c r="K34" s="259"/>
    </row>
    <row r="35" spans="1:11" x14ac:dyDescent="0.2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>
        <v>0</v>
      </c>
      <c r="K35" s="7">
        <v>0</v>
      </c>
    </row>
    <row r="36" spans="1:11" x14ac:dyDescent="0.2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0</v>
      </c>
      <c r="K36" s="7">
        <v>821000</v>
      </c>
    </row>
    <row r="37" spans="1:11" x14ac:dyDescent="0.2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0</v>
      </c>
      <c r="K37" s="7">
        <v>0</v>
      </c>
    </row>
    <row r="38" spans="1:11" x14ac:dyDescent="0.2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127">
        <f>SUM(J35:J37)</f>
        <v>0</v>
      </c>
      <c r="K38" s="127">
        <f>SUM(K35:K37)</f>
        <v>821000</v>
      </c>
    </row>
    <row r="39" spans="1:11" x14ac:dyDescent="0.2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963834</v>
      </c>
      <c r="K39" s="7">
        <v>1171250</v>
      </c>
    </row>
    <row r="40" spans="1:11" x14ac:dyDescent="0.2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0</v>
      </c>
      <c r="K40" s="7">
        <v>0</v>
      </c>
    </row>
    <row r="41" spans="1:11" x14ac:dyDescent="0.2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>
        <v>455068</v>
      </c>
      <c r="K41" s="7">
        <v>286646</v>
      </c>
    </row>
    <row r="42" spans="1:11" x14ac:dyDescent="0.2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>
        <v>0</v>
      </c>
      <c r="K42" s="7">
        <v>2267547</v>
      </c>
    </row>
    <row r="43" spans="1:11" x14ac:dyDescent="0.2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0</v>
      </c>
      <c r="K43" s="7"/>
    </row>
    <row r="44" spans="1:11" x14ac:dyDescent="0.2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127">
        <f>SUM(J39:J43)</f>
        <v>1418902</v>
      </c>
      <c r="K44" s="127">
        <f>SUM(K39:K43)</f>
        <v>3725443</v>
      </c>
    </row>
    <row r="45" spans="1:11" x14ac:dyDescent="0.2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127">
        <f>IF(J38&gt;J44,J38-J44,0)</f>
        <v>0</v>
      </c>
      <c r="K45" s="127">
        <f>IF(K38&gt;K44,K38-K44,0)</f>
        <v>0</v>
      </c>
    </row>
    <row r="46" spans="1:11" x14ac:dyDescent="0.2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127">
        <f>IF(J44&gt;J38,J44-J38,0)</f>
        <v>1418902</v>
      </c>
      <c r="K46" s="127">
        <f>IF(K44&gt;K38,K44-K38,0)</f>
        <v>2904443</v>
      </c>
    </row>
    <row r="47" spans="1:11" x14ac:dyDescent="0.2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48">
        <f>IF(J19-J20+J32-J33+J45-J46&gt;0,J19-J20+J32-J33+J45-J46,0)</f>
        <v>3189535</v>
      </c>
      <c r="K47" s="48">
        <v>0</v>
      </c>
    </row>
    <row r="48" spans="1:11" x14ac:dyDescent="0.2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48">
        <f>IF(J20-J19+J33-J32+J46-J45&gt;0,J20-J19+J33-J32+J46-J45,0)</f>
        <v>0</v>
      </c>
      <c r="K48" s="48">
        <v>1542743</v>
      </c>
    </row>
    <row r="49" spans="1:12" x14ac:dyDescent="0.2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430996</v>
      </c>
      <c r="K49" s="128">
        <v>3533730</v>
      </c>
    </row>
    <row r="50" spans="1:12" x14ac:dyDescent="0.2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f>J47</f>
        <v>3189535</v>
      </c>
      <c r="K50" s="7">
        <v>0</v>
      </c>
      <c r="L50" s="125"/>
    </row>
    <row r="51" spans="1:12" x14ac:dyDescent="0.2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f>J48</f>
        <v>0</v>
      </c>
      <c r="K51" s="7">
        <v>1542743</v>
      </c>
      <c r="L51" s="125"/>
    </row>
    <row r="52" spans="1:12" x14ac:dyDescent="0.2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132">
        <f>J49+J50-J51</f>
        <v>3620531</v>
      </c>
      <c r="K52" s="132">
        <f>K49+K50-K51</f>
        <v>1990987</v>
      </c>
    </row>
  </sheetData>
  <mergeCells count="52">
    <mergeCell ref="A13:H13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14:H14"/>
    <mergeCell ref="A15:H15"/>
    <mergeCell ref="A17:H17"/>
    <mergeCell ref="A23:H23"/>
    <mergeCell ref="A20:H20"/>
    <mergeCell ref="A22:H22"/>
    <mergeCell ref="A16:H16"/>
    <mergeCell ref="A25:H25"/>
    <mergeCell ref="A26:H26"/>
    <mergeCell ref="A27:H27"/>
    <mergeCell ref="A24:H24"/>
    <mergeCell ref="A18:H18"/>
    <mergeCell ref="A21:K21"/>
    <mergeCell ref="A19:H19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8:H28"/>
    <mergeCell ref="A29:H29"/>
    <mergeCell ref="A42:H42"/>
    <mergeCell ref="A33:H33"/>
    <mergeCell ref="A34:K34"/>
    <mergeCell ref="A46:H46"/>
    <mergeCell ref="A44:H44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7:K12 J49:K51 J28:K30 J14:K17 J35:K37 J22:K26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44:K48 J13:K13 J38:K38 J27:K27 J52:K52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J8" sqref="J8"/>
    </sheetView>
  </sheetViews>
  <sheetFormatPr defaultRowHeight="12.75" x14ac:dyDescent="0.2"/>
  <cols>
    <col min="1" max="4" width="9.140625" style="70"/>
    <col min="5" max="5" width="10.42578125" style="70" bestFit="1" customWidth="1"/>
    <col min="6" max="9" width="9.140625" style="70"/>
    <col min="10" max="11" width="13.5703125" style="70" customWidth="1"/>
    <col min="12" max="13" width="9.140625" style="70"/>
    <col min="14" max="14" width="9.140625" style="70" customWidth="1"/>
    <col min="15" max="16384" width="9.140625" style="70"/>
  </cols>
  <sheetData>
    <row r="1" spans="1:12" x14ac:dyDescent="0.2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9"/>
    </row>
    <row r="2" spans="1:12" ht="15.75" x14ac:dyDescent="0.2">
      <c r="A2" s="38"/>
      <c r="B2" s="68"/>
      <c r="C2" s="283" t="s">
        <v>282</v>
      </c>
      <c r="D2" s="283"/>
      <c r="E2" s="71">
        <v>42736</v>
      </c>
      <c r="F2" s="39" t="s">
        <v>250</v>
      </c>
      <c r="G2" s="284">
        <v>43008</v>
      </c>
      <c r="H2" s="285"/>
      <c r="I2" s="68"/>
      <c r="J2" s="68"/>
      <c r="K2" s="68"/>
      <c r="L2" s="72"/>
    </row>
    <row r="3" spans="1:12" ht="23.25" x14ac:dyDescent="0.2">
      <c r="A3" s="286" t="s">
        <v>59</v>
      </c>
      <c r="B3" s="286"/>
      <c r="C3" s="286"/>
      <c r="D3" s="286"/>
      <c r="E3" s="286"/>
      <c r="F3" s="286"/>
      <c r="G3" s="286"/>
      <c r="H3" s="286"/>
      <c r="I3" s="74" t="s">
        <v>305</v>
      </c>
      <c r="J3" s="75" t="s">
        <v>150</v>
      </c>
      <c r="K3" s="75" t="s">
        <v>151</v>
      </c>
    </row>
    <row r="4" spans="1:12" x14ac:dyDescent="0.2">
      <c r="A4" s="287">
        <v>1</v>
      </c>
      <c r="B4" s="287"/>
      <c r="C4" s="287"/>
      <c r="D4" s="287"/>
      <c r="E4" s="287"/>
      <c r="F4" s="287"/>
      <c r="G4" s="287"/>
      <c r="H4" s="287"/>
      <c r="I4" s="77">
        <v>2</v>
      </c>
      <c r="J4" s="76" t="s">
        <v>283</v>
      </c>
      <c r="K4" s="76" t="s">
        <v>284</v>
      </c>
    </row>
    <row r="5" spans="1:12" x14ac:dyDescent="0.2">
      <c r="A5" s="275" t="s">
        <v>285</v>
      </c>
      <c r="B5" s="276"/>
      <c r="C5" s="276"/>
      <c r="D5" s="276"/>
      <c r="E5" s="276"/>
      <c r="F5" s="276"/>
      <c r="G5" s="276"/>
      <c r="H5" s="276"/>
      <c r="I5" s="40">
        <v>1</v>
      </c>
      <c r="J5" s="7">
        <v>116604710</v>
      </c>
      <c r="K5" s="6">
        <v>116604710</v>
      </c>
    </row>
    <row r="6" spans="1:12" x14ac:dyDescent="0.2">
      <c r="A6" s="275" t="s">
        <v>286</v>
      </c>
      <c r="B6" s="276"/>
      <c r="C6" s="276"/>
      <c r="D6" s="276"/>
      <c r="E6" s="276"/>
      <c r="F6" s="276"/>
      <c r="G6" s="276"/>
      <c r="H6" s="276"/>
      <c r="I6" s="40">
        <v>2</v>
      </c>
      <c r="J6" s="7"/>
      <c r="K6" s="7">
        <v>0</v>
      </c>
    </row>
    <row r="7" spans="1:12" x14ac:dyDescent="0.2">
      <c r="A7" s="275" t="s">
        <v>287</v>
      </c>
      <c r="B7" s="276"/>
      <c r="C7" s="276"/>
      <c r="D7" s="276"/>
      <c r="E7" s="276"/>
      <c r="F7" s="276"/>
      <c r="G7" s="276"/>
      <c r="H7" s="276"/>
      <c r="I7" s="40">
        <v>3</v>
      </c>
      <c r="J7" s="48">
        <v>0</v>
      </c>
      <c r="K7" s="7">
        <v>-3104379</v>
      </c>
    </row>
    <row r="8" spans="1:12" x14ac:dyDescent="0.2">
      <c r="A8" s="275" t="s">
        <v>288</v>
      </c>
      <c r="B8" s="276"/>
      <c r="C8" s="276"/>
      <c r="D8" s="276"/>
      <c r="E8" s="276"/>
      <c r="F8" s="276"/>
      <c r="G8" s="276"/>
      <c r="H8" s="276"/>
      <c r="I8" s="40">
        <v>4</v>
      </c>
      <c r="J8" s="7">
        <v>-223342725</v>
      </c>
      <c r="K8" s="7">
        <v>-281315332</v>
      </c>
    </row>
    <row r="9" spans="1:12" x14ac:dyDescent="0.2">
      <c r="A9" s="275" t="s">
        <v>289</v>
      </c>
      <c r="B9" s="276"/>
      <c r="C9" s="276"/>
      <c r="D9" s="276"/>
      <c r="E9" s="276"/>
      <c r="F9" s="276"/>
      <c r="G9" s="276"/>
      <c r="H9" s="276"/>
      <c r="I9" s="40">
        <v>5</v>
      </c>
      <c r="J9" s="7">
        <v>-60686367</v>
      </c>
      <c r="K9" s="7">
        <v>12833962</v>
      </c>
    </row>
    <row r="10" spans="1:12" x14ac:dyDescent="0.2">
      <c r="A10" s="275" t="s">
        <v>290</v>
      </c>
      <c r="B10" s="276"/>
      <c r="C10" s="276"/>
      <c r="D10" s="276"/>
      <c r="E10" s="276"/>
      <c r="F10" s="276"/>
      <c r="G10" s="276"/>
      <c r="H10" s="276"/>
      <c r="I10" s="40">
        <v>6</v>
      </c>
      <c r="J10" s="7">
        <v>137678337</v>
      </c>
      <c r="K10" s="7">
        <v>134964577</v>
      </c>
    </row>
    <row r="11" spans="1:12" x14ac:dyDescent="0.2">
      <c r="A11" s="275" t="s">
        <v>291</v>
      </c>
      <c r="B11" s="276"/>
      <c r="C11" s="276"/>
      <c r="D11" s="276"/>
      <c r="E11" s="276"/>
      <c r="F11" s="276"/>
      <c r="G11" s="276"/>
      <c r="H11" s="276"/>
      <c r="I11" s="40">
        <v>7</v>
      </c>
      <c r="J11" s="7">
        <v>0</v>
      </c>
      <c r="K11" s="7">
        <v>0</v>
      </c>
    </row>
    <row r="12" spans="1:12" x14ac:dyDescent="0.2">
      <c r="A12" s="275" t="s">
        <v>292</v>
      </c>
      <c r="B12" s="276"/>
      <c r="C12" s="276"/>
      <c r="D12" s="276"/>
      <c r="E12" s="276"/>
      <c r="F12" s="276"/>
      <c r="G12" s="276"/>
      <c r="H12" s="276"/>
      <c r="I12" s="40">
        <v>8</v>
      </c>
      <c r="J12" s="7">
        <v>0</v>
      </c>
      <c r="K12" s="7">
        <v>0</v>
      </c>
    </row>
    <row r="13" spans="1:12" x14ac:dyDescent="0.2">
      <c r="A13" s="275" t="s">
        <v>293</v>
      </c>
      <c r="B13" s="276"/>
      <c r="C13" s="276"/>
      <c r="D13" s="276"/>
      <c r="E13" s="276"/>
      <c r="F13" s="276"/>
      <c r="G13" s="276"/>
      <c r="H13" s="276"/>
      <c r="I13" s="40">
        <v>9</v>
      </c>
      <c r="J13" s="7">
        <v>0</v>
      </c>
      <c r="K13" s="7">
        <v>0</v>
      </c>
    </row>
    <row r="14" spans="1:12" x14ac:dyDescent="0.2">
      <c r="A14" s="279" t="s">
        <v>294</v>
      </c>
      <c r="B14" s="280"/>
      <c r="C14" s="280"/>
      <c r="D14" s="280"/>
      <c r="E14" s="280"/>
      <c r="F14" s="280"/>
      <c r="G14" s="280"/>
      <c r="H14" s="280"/>
      <c r="I14" s="40">
        <v>10</v>
      </c>
      <c r="J14" s="127">
        <f>SUM(J5:J13)</f>
        <v>-29746045</v>
      </c>
      <c r="K14" s="127">
        <f>SUM(K5:K13)</f>
        <v>-20016462</v>
      </c>
    </row>
    <row r="15" spans="1:12" x14ac:dyDescent="0.2">
      <c r="A15" s="275" t="s">
        <v>295</v>
      </c>
      <c r="B15" s="276"/>
      <c r="C15" s="276"/>
      <c r="D15" s="276"/>
      <c r="E15" s="276"/>
      <c r="F15" s="276"/>
      <c r="G15" s="276"/>
      <c r="H15" s="276"/>
      <c r="I15" s="40">
        <v>11</v>
      </c>
      <c r="J15" s="7"/>
      <c r="K15" s="7"/>
    </row>
    <row r="16" spans="1:12" x14ac:dyDescent="0.2">
      <c r="A16" s="275" t="s">
        <v>296</v>
      </c>
      <c r="B16" s="276"/>
      <c r="C16" s="276"/>
      <c r="D16" s="276"/>
      <c r="E16" s="276"/>
      <c r="F16" s="276"/>
      <c r="G16" s="276"/>
      <c r="H16" s="276"/>
      <c r="I16" s="40">
        <v>12</v>
      </c>
      <c r="J16" s="7"/>
      <c r="K16" s="7"/>
    </row>
    <row r="17" spans="1:11" x14ac:dyDescent="0.2">
      <c r="A17" s="275" t="s">
        <v>297</v>
      </c>
      <c r="B17" s="276"/>
      <c r="C17" s="276"/>
      <c r="D17" s="276"/>
      <c r="E17" s="276"/>
      <c r="F17" s="276"/>
      <c r="G17" s="276"/>
      <c r="H17" s="276"/>
      <c r="I17" s="40">
        <v>13</v>
      </c>
      <c r="J17" s="7"/>
      <c r="K17" s="7"/>
    </row>
    <row r="18" spans="1:11" x14ac:dyDescent="0.2">
      <c r="A18" s="275" t="s">
        <v>298</v>
      </c>
      <c r="B18" s="276"/>
      <c r="C18" s="276"/>
      <c r="D18" s="276"/>
      <c r="E18" s="276"/>
      <c r="F18" s="276"/>
      <c r="G18" s="276"/>
      <c r="H18" s="276"/>
      <c r="I18" s="40">
        <v>14</v>
      </c>
      <c r="J18" s="7"/>
      <c r="K18" s="7"/>
    </row>
    <row r="19" spans="1:11" x14ac:dyDescent="0.2">
      <c r="A19" s="275" t="s">
        <v>299</v>
      </c>
      <c r="B19" s="276"/>
      <c r="C19" s="276"/>
      <c r="D19" s="276"/>
      <c r="E19" s="276"/>
      <c r="F19" s="276"/>
      <c r="G19" s="276"/>
      <c r="H19" s="276"/>
      <c r="I19" s="40">
        <v>15</v>
      </c>
      <c r="J19" s="7"/>
      <c r="K19" s="7"/>
    </row>
    <row r="20" spans="1:11" x14ac:dyDescent="0.2">
      <c r="A20" s="275" t="s">
        <v>300</v>
      </c>
      <c r="B20" s="276"/>
      <c r="C20" s="276"/>
      <c r="D20" s="276"/>
      <c r="E20" s="276"/>
      <c r="F20" s="276"/>
      <c r="G20" s="276"/>
      <c r="H20" s="276"/>
      <c r="I20" s="40">
        <v>16</v>
      </c>
      <c r="J20" s="7"/>
      <c r="K20" s="7"/>
    </row>
    <row r="21" spans="1:11" x14ac:dyDescent="0.2">
      <c r="A21" s="279" t="s">
        <v>301</v>
      </c>
      <c r="B21" s="280"/>
      <c r="C21" s="280"/>
      <c r="D21" s="280"/>
      <c r="E21" s="280"/>
      <c r="F21" s="280"/>
      <c r="G21" s="280"/>
      <c r="H21" s="280"/>
      <c r="I21" s="40">
        <v>17</v>
      </c>
      <c r="J21" s="55">
        <f>SUM(J15:J20)</f>
        <v>0</v>
      </c>
      <c r="K21" s="55">
        <f>SUM(K15:K20)</f>
        <v>0</v>
      </c>
    </row>
    <row r="22" spans="1:11" x14ac:dyDescent="0.2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x14ac:dyDescent="0.2">
      <c r="A23" s="269" t="s">
        <v>302</v>
      </c>
      <c r="B23" s="270"/>
      <c r="C23" s="270"/>
      <c r="D23" s="270"/>
      <c r="E23" s="270"/>
      <c r="F23" s="270"/>
      <c r="G23" s="270"/>
      <c r="H23" s="270"/>
      <c r="I23" s="42">
        <v>18</v>
      </c>
      <c r="J23" s="41"/>
      <c r="K23" s="41"/>
    </row>
    <row r="24" spans="1:11" ht="17.25" customHeight="1" x14ac:dyDescent="0.2">
      <c r="A24" s="277" t="s">
        <v>303</v>
      </c>
      <c r="B24" s="278"/>
      <c r="C24" s="278"/>
      <c r="D24" s="278"/>
      <c r="E24" s="278"/>
      <c r="F24" s="278"/>
      <c r="G24" s="278"/>
      <c r="H24" s="278"/>
      <c r="I24" s="43">
        <v>19</v>
      </c>
      <c r="J24" s="73"/>
      <c r="K24" s="73"/>
    </row>
    <row r="25" spans="1:11" ht="30" customHeight="1" x14ac:dyDescent="0.2">
      <c r="A25" s="267" t="s">
        <v>304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47"/>
  </cols>
  <sheetData>
    <row r="1" spans="1:11" ht="12.75" customHeight="1" x14ac:dyDescent="0.2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x14ac:dyDescent="0.2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94">
        <v>1</v>
      </c>
      <c r="B5" s="294"/>
      <c r="C5" s="294"/>
      <c r="D5" s="294"/>
      <c r="E5" s="294"/>
      <c r="F5" s="294"/>
      <c r="G5" s="294"/>
      <c r="H5" s="294"/>
      <c r="I5" s="66">
        <v>2</v>
      </c>
      <c r="J5" s="67" t="s">
        <v>283</v>
      </c>
      <c r="K5" s="67" t="s">
        <v>284</v>
      </c>
    </row>
    <row r="6" spans="1:11" x14ac:dyDescent="0.2">
      <c r="A6" s="203" t="s">
        <v>156</v>
      </c>
      <c r="B6" s="204"/>
      <c r="C6" s="204"/>
      <c r="D6" s="204"/>
      <c r="E6" s="204"/>
      <c r="F6" s="204"/>
      <c r="G6" s="204"/>
      <c r="H6" s="204"/>
      <c r="I6" s="258"/>
      <c r="J6" s="258"/>
      <c r="K6" s="259"/>
    </row>
    <row r="7" spans="1:11" x14ac:dyDescent="0.2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x14ac:dyDescent="0.2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x14ac:dyDescent="0.2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x14ac:dyDescent="0.2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x14ac:dyDescent="0.2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x14ac:dyDescent="0.2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58">
        <f>SUM(J7:J11)</f>
        <v>0</v>
      </c>
      <c r="K12" s="48">
        <f>SUM(K7:K11)</f>
        <v>0</v>
      </c>
    </row>
    <row r="13" spans="1:11" x14ac:dyDescent="0.2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x14ac:dyDescent="0.2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x14ac:dyDescent="0.2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x14ac:dyDescent="0.2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x14ac:dyDescent="0.2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x14ac:dyDescent="0.2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x14ac:dyDescent="0.2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58">
        <f>SUM(J13:J18)</f>
        <v>0</v>
      </c>
      <c r="K19" s="48">
        <f>SUM(K13:K18)</f>
        <v>0</v>
      </c>
    </row>
    <row r="20" spans="1:11" x14ac:dyDescent="0.2">
      <c r="A20" s="217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x14ac:dyDescent="0.2">
      <c r="A21" s="226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x14ac:dyDescent="0.2">
      <c r="A22" s="203" t="s">
        <v>159</v>
      </c>
      <c r="B22" s="204"/>
      <c r="C22" s="204"/>
      <c r="D22" s="204"/>
      <c r="E22" s="204"/>
      <c r="F22" s="204"/>
      <c r="G22" s="204"/>
      <c r="H22" s="204"/>
      <c r="I22" s="258"/>
      <c r="J22" s="258"/>
      <c r="K22" s="259"/>
    </row>
    <row r="23" spans="1:11" x14ac:dyDescent="0.2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x14ac:dyDescent="0.2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x14ac:dyDescent="0.2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x14ac:dyDescent="0.2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x14ac:dyDescent="0.2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x14ac:dyDescent="0.2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8">
        <f>SUM(J23:J27)</f>
        <v>0</v>
      </c>
      <c r="K28" s="48">
        <f>SUM(K23:K27)</f>
        <v>0</v>
      </c>
    </row>
    <row r="29" spans="1:11" x14ac:dyDescent="0.2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x14ac:dyDescent="0.2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x14ac:dyDescent="0.2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x14ac:dyDescent="0.2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8">
        <f>SUM(J29:J31)</f>
        <v>0</v>
      </c>
      <c r="K32" s="48">
        <f>SUM(K29:K31)</f>
        <v>0</v>
      </c>
    </row>
    <row r="33" spans="1:11" x14ac:dyDescent="0.2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x14ac:dyDescent="0.2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x14ac:dyDescent="0.2">
      <c r="A35" s="203" t="s">
        <v>160</v>
      </c>
      <c r="B35" s="204"/>
      <c r="C35" s="204"/>
      <c r="D35" s="204"/>
      <c r="E35" s="204"/>
      <c r="F35" s="204"/>
      <c r="G35" s="204"/>
      <c r="H35" s="204"/>
      <c r="I35" s="258">
        <v>0</v>
      </c>
      <c r="J35" s="258"/>
      <c r="K35" s="259"/>
    </row>
    <row r="36" spans="1:11" x14ac:dyDescent="0.2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x14ac:dyDescent="0.2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x14ac:dyDescent="0.2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x14ac:dyDescent="0.2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58">
        <f>SUM(J36:J38)</f>
        <v>0</v>
      </c>
      <c r="K39" s="48">
        <f>SUM(K36:K38)</f>
        <v>0</v>
      </c>
    </row>
    <row r="40" spans="1:11" x14ac:dyDescent="0.2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x14ac:dyDescent="0.2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x14ac:dyDescent="0.2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x14ac:dyDescent="0.2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x14ac:dyDescent="0.2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x14ac:dyDescent="0.2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58">
        <f>SUM(J40:J44)</f>
        <v>0</v>
      </c>
      <c r="K45" s="48">
        <f>SUM(K40:K44)</f>
        <v>0</v>
      </c>
    </row>
    <row r="46" spans="1:11" x14ac:dyDescent="0.2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x14ac:dyDescent="0.2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x14ac:dyDescent="0.2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x14ac:dyDescent="0.2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x14ac:dyDescent="0.2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x14ac:dyDescent="0.2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x14ac:dyDescent="0.2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x14ac:dyDescent="0.2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59">
        <f>J50+J51-J52</f>
        <v>0</v>
      </c>
      <c r="K53" s="55">
        <f>K50+K51-K52</f>
        <v>0</v>
      </c>
    </row>
    <row r="54" spans="1:1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mergeCells count="53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6:H16"/>
    <mergeCell ref="A18:H18"/>
    <mergeCell ref="A21:H21"/>
    <mergeCell ref="A19:H19"/>
    <mergeCell ref="A32:H32"/>
    <mergeCell ref="A24:H24"/>
    <mergeCell ref="A30:H30"/>
    <mergeCell ref="A25:H25"/>
    <mergeCell ref="A26:H26"/>
    <mergeCell ref="A27:H27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0:H40"/>
    <mergeCell ref="A37:H37"/>
    <mergeCell ref="A36:H36"/>
    <mergeCell ref="A43:H43"/>
    <mergeCell ref="A33:H33"/>
    <mergeCell ref="A41:H41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M32" sqref="M32"/>
    </sheetView>
  </sheetViews>
  <sheetFormatPr defaultRowHeight="12.75" x14ac:dyDescent="0.2"/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 x14ac:dyDescent="0.2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 x14ac:dyDescent="0.2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 x14ac:dyDescent="0.2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 x14ac:dyDescent="0.2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 x14ac:dyDescent="0.2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 x14ac:dyDescent="0.2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Marijana Horvat</cp:lastModifiedBy>
  <cp:lastPrinted>2017-10-26T13:16:33Z</cp:lastPrinted>
  <dcterms:created xsi:type="dcterms:W3CDTF">2008-10-17T11:51:54Z</dcterms:created>
  <dcterms:modified xsi:type="dcterms:W3CDTF">2017-10-27T13:32:55Z</dcterms:modified>
</cp:coreProperties>
</file>