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<sst xmlns="http://schemas.openxmlformats.org/spreadsheetml/2006/main" count="394" uniqueCount="327">
  <si>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</si>
  <si>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</si>
  <si>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</si>
  <si>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</si>
  <si>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</si>
  <si>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</si>
  <si>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</si>
  <si>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</si>
  <si>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</si>
  <si>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</si>
  <si>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</si>
  <si>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</si>
  <si>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</si>
  <si>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</si>
  <si>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</si>
  <si>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</si>
  <si>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</si>
  <si>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</si>
  <si>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</si>
  <si>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</si>
  <si>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</si>
  <si>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</si>
  <si>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</si>
  <si>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</si>
  <si>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</si>
  <si>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</si>
  <si>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</si>
  <si>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</si>
  <si>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</si>
  <si>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</si>
  <si>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</si>
  <si>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</si>
  <si>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</si>
  <si>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</si>
  <si>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</si>
  <si>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</si>
  <si>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</si>
  <si>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</si>
  <si>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</si>
  <si>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</si>
  <si>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</si>
  <si>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</si>
  <si>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</si>
  <si>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</si>
  <si>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</si>
  <si>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</si>
  <si>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</si>
  <si>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</si>
  <si>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</si>
  <si>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</si>
  <si>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</si>
  <si>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</si>
  <si>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</si>
  <si>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</si>
  <si>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</si>
  <si>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</si>
  <si>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</si>
  <si>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</si>
  <si>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</si>
  <si>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</si>
  <si>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</si>
  <si>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</si>
  <si>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</si>
  <si>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</si>
  <si>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</si>
  <si>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</si>
  <si>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</si>
  <si>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</si>
  <si>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</si>
  <si>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</si>
  <si>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</si>
  <si>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</si>
  <si>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</si>
  <si>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</si>
  <si>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</si>
  <si>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</si>
  <si>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</si>
  <si>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</si>
  <si>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</si>
  <si>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</si>
  <si>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</si>
  <si>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</si>
  <si>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</si>
  <si>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</si>
  <si>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</si>
  <si>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</si>
  <si>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</si>
  <si>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</si>
  <si>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</si>
  <si>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</si>
  <si>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</si>
  <si>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</si>
  <si>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</si>
  <si>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</si>
  <si>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</si>
  <si>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</si>
  <si>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</si>
  <si>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</si>
  <si>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</si>
  <si>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</si>
  <si>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</si>
  <si>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</si>
  <si>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</si>
  <si>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</si>
  <si>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</si>
  <si>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</si>
  <si>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</si>
  <si>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</si>
  <si>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</si>
  <si>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</si>
  <si>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</si>
  <si>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</si>
  <si>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</si>
  <si>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</si>
  <si>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</si>
  <si>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</si>
  <si>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</si>
  <si>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</si>
  <si>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</si>
  <si>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</si>
  <si>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</si>
  <si>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</si>
  <si>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</si>
  <si>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</si>
  <si>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</si>
  <si>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</si>
  <si>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</si>
  <si>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</si>
  <si>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</si>
  <si>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</si>
  <si>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</si>
  <si>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</si>
  <si>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</si>
  <si>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</si>
  <si>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</si>
  <si>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</si>
  <si>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</si>
  <si>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</si>
  <si>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</si>
  <si>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</si>
  <si>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</si>
  <si>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</si>
  <si>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</si>
  <si>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</si>
  <si>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</si>
  <si>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</si>
  <si>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</si>
  <si>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</si>
  <si>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</si>
  <si>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</si>
  <si>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</si>
  <si>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</si>
  <si>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</si>
  <si>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</si>
  <si>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</si>
  <si>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</si>
  <si>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</si>
  <si>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</si>
  <si>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</si>
  <si>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</si>
  <si>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</si>
  <si>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</si>
  <si>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</si>
  <si>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</si>
  <si>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</si>
  <si>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</si>
  <si>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</si>
  <si>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</si>
  <si>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</si>
  <si>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</si>
  <si>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</si>
  <si>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</si>
  <si>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</si>
  <si>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</si>
  <si>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</si>
  <si>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</si>
  <si>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</si>
  <si>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</si>
  <si>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</si>
  <si>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</si>
  <si>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</si>
  <si>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</si>
  <si>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</si>
  <si>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</si>
  <si>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</si>
  <si>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</si>
  <si>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</si>
  <si>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</si>
  <si>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</si>
  <si>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</si>
  <si>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</si>
  <si>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</si>
  <si>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</si>
  <si>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</si>
  <si>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</si>
  <si>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</si>
  <si>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</si>
  <si>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</si>
  <si>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</si>
  <si>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</si>
  <si>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</si>
  <si>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</si>
  <si>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</si>
  <si>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</si>
  <si>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</si>
  <si>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</si>
  <si>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</si>
  <si>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</si>
  <si>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</si>
  <si>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</si>
  <si>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</si>
  <si>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</si>
  <si>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</si>
  <si>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</si>
  <si>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</si>
  <si>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</si>
  <si>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</si>
  <si>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</si>
  <si>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</si>
  <si>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</si>
  <si>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</si>
  <si>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</si>
  <si>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</si>
  <si>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</si>
  <si>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</si>
  <si>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</si>
  <si>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</si>
  <si>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</si>
  <si>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</si>
  <si>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</si>
  <si>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</si>
  <si>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</si>
  <si>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</si>
  <si>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</si>
  <si>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</si>
  <si>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</si>
  <si>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</si>
  <si>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</si>
  <si>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</si>
  <si>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</si>
  <si>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</si>
  <si>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</si>
  <si>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</si>
  <si>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</si>
  <si>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</si>
  <si>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</si>
  <si>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</si>
  <si>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</si>
  <si>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</si>
  <si>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</si>
  <si>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</si>
  <si>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</si>
  <si>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</si>
  <si>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</si>
  <si>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</si>
  <si>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</si>
  <si>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</si>
  <si>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</si>
  <si>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</si>
  <si>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</si>
  <si>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</si>
  <si>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</si>
  <si>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</si>
  <si>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</si>
  <si>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</si>
  <si>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</si>
  <si>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</si>
  <si>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</si>
  <si>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</si>
  <si>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</si>
  <si>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</si>
  <si>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</si>
  <si>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</si>
  <si>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</si>
  <si>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</si>
  <si>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</si>
  <si>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</si>
  <si>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</si>
  <si>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</si>
  <si>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</si>
  <si>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</si>
  <si>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</si>
  <si>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</si>
  <si>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</si>
  <si>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</si>
  <si>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</si>
  <si>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</si>
  <si>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</si>
  <si>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</si>
  <si>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</si>
  <si>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</si>
  <si>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</si>
  <si>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</si>
  <si>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</si>
  <si>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</si>
  <si>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</si>
  <si>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</si>
  <si>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</si>
  <si>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</si>
  <si>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</si>
  <si>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</si>
  <si>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</si>
  <si>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</si>
  <si>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</si>
  <si>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</si>
  <si>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</si>
  <si>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</si>
  <si>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</si>
  <si>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</si>
  <si>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</si>
  <si>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</si>
  <si>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</si>
  <si>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</si>
  <si>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</si>
  <si>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</si>
  <si>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</si>
  <si>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</si>
  <si>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</si>
  <si>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</si>
  <si>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</si>
  <si>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</si>
  <si>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</si>
  <si>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http://www.igh.hr</t>
  </si>
  <si>
    <t>IVAN PALADINA                                                        OLIVER KUMRIĆ</t>
  </si>
  <si>
    <t>as of  30.09.2017.</t>
  </si>
  <si>
    <t>for period  01.01.2017. to  30.09.2017</t>
  </si>
  <si>
    <t>period  01.01.2017. to 30.09.2017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</si>
</sst>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8" t="s">
        <v>21</v>
      </c>
      <c r="B1" s="189"/>
      <c r="C1" s="189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47" t="s">
        <v>22</v>
      </c>
      <c r="B2" s="148"/>
      <c r="C2" s="148"/>
      <c r="D2" s="149"/>
      <c r="E2" s="91">
        <v>42736</v>
      </c>
      <c r="F2" s="11"/>
      <c r="G2" s="12" t="s">
        <v>1</v>
      </c>
      <c r="H2" s="91">
        <v>43008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50" t="s">
        <v>23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40" t="s">
        <v>24</v>
      </c>
      <c r="B6" s="141"/>
      <c r="C6" s="138" t="s">
        <v>318</v>
      </c>
      <c r="D6" s="139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53" t="s">
        <v>25</v>
      </c>
      <c r="B8" s="154"/>
      <c r="C8" s="138" t="s">
        <v>10</v>
      </c>
      <c r="D8" s="139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35" t="s">
        <v>26</v>
      </c>
      <c r="B10" s="136"/>
      <c r="C10" s="138" t="s">
        <v>11</v>
      </c>
      <c r="D10" s="139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40" t="s">
        <v>27</v>
      </c>
      <c r="B12" s="141"/>
      <c r="C12" s="144" t="s">
        <v>12</v>
      </c>
      <c r="D12" s="145"/>
      <c r="E12" s="145"/>
      <c r="F12" s="145"/>
      <c r="G12" s="145"/>
      <c r="H12" s="145"/>
      <c r="I12" s="146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40" t="s">
        <v>28</v>
      </c>
      <c r="B14" s="141"/>
      <c r="C14" s="142">
        <v>10000</v>
      </c>
      <c r="D14" s="143"/>
      <c r="E14" s="15"/>
      <c r="F14" s="144" t="s">
        <v>13</v>
      </c>
      <c r="G14" s="145"/>
      <c r="H14" s="145"/>
      <c r="I14" s="146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40" t="s">
        <v>29</v>
      </c>
      <c r="B16" s="141"/>
      <c r="C16" s="144" t="s">
        <v>14</v>
      </c>
      <c r="D16" s="145"/>
      <c r="E16" s="145"/>
      <c r="F16" s="145"/>
      <c r="G16" s="145"/>
      <c r="H16" s="145"/>
      <c r="I16" s="146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40" t="s">
        <v>30</v>
      </c>
      <c r="B18" s="141"/>
      <c r="C18" s="155" t="s">
        <v>15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40" t="s">
        <v>31</v>
      </c>
      <c r="B20" s="141"/>
      <c r="C20" s="155" t="s">
        <v>322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40" t="s">
        <v>32</v>
      </c>
      <c r="B22" s="141"/>
      <c r="C22" s="92">
        <v>133</v>
      </c>
      <c r="D22" s="144" t="s">
        <v>13</v>
      </c>
      <c r="E22" s="158"/>
      <c r="F22" s="159"/>
      <c r="G22" s="140"/>
      <c r="H22" s="160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40" t="s">
        <v>33</v>
      </c>
      <c r="B24" s="141"/>
      <c r="C24" s="92">
        <v>21</v>
      </c>
      <c r="D24" s="144" t="s">
        <v>16</v>
      </c>
      <c r="E24" s="158"/>
      <c r="F24" s="158"/>
      <c r="G24" s="159"/>
      <c r="H24" s="106" t="s">
        <v>36</v>
      </c>
      <c r="I24" s="134">
        <v>554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40" t="s">
        <v>34</v>
      </c>
      <c r="B26" s="141"/>
      <c r="C26" s="93" t="s">
        <v>35</v>
      </c>
      <c r="D26" s="24"/>
      <c r="E26" s="79"/>
      <c r="F26" s="23"/>
      <c r="G26" s="161" t="s">
        <v>38</v>
      </c>
      <c r="H26" s="141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62" t="s">
        <v>39</v>
      </c>
      <c r="B28" s="163"/>
      <c r="C28" s="164"/>
      <c r="D28" s="164"/>
      <c r="E28" s="165" t="s">
        <v>40</v>
      </c>
      <c r="F28" s="166"/>
      <c r="G28" s="166"/>
      <c r="H28" s="167" t="s">
        <v>2</v>
      </c>
      <c r="I28" s="168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4"/>
      <c r="B30" s="158"/>
      <c r="C30" s="158"/>
      <c r="D30" s="159"/>
      <c r="E30" s="144"/>
      <c r="F30" s="158"/>
      <c r="G30" s="159"/>
      <c r="H30" s="138"/>
      <c r="I30" s="139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4"/>
      <c r="B32" s="158"/>
      <c r="C32" s="158"/>
      <c r="D32" s="159"/>
      <c r="E32" s="144"/>
      <c r="F32" s="158"/>
      <c r="G32" s="158"/>
      <c r="H32" s="138"/>
      <c r="I32" s="139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4"/>
      <c r="B34" s="158"/>
      <c r="C34" s="158"/>
      <c r="D34" s="159"/>
      <c r="E34" s="144"/>
      <c r="F34" s="158"/>
      <c r="G34" s="158"/>
      <c r="H34" s="138"/>
      <c r="I34" s="139"/>
      <c r="J34" s="9"/>
      <c r="K34" s="9"/>
      <c r="L34" s="9"/>
    </row>
    <row r="35" spans="1:12" ht="12.75">
      <c r="A35" s="82"/>
      <c r="B35" s="28"/>
      <c r="C35" s="169"/>
      <c r="D35" s="170"/>
      <c r="E35" s="19"/>
      <c r="F35" s="169"/>
      <c r="G35" s="170"/>
      <c r="H35" s="100"/>
      <c r="I35" s="105"/>
      <c r="J35" s="9"/>
      <c r="K35" s="9"/>
      <c r="L35" s="9"/>
    </row>
    <row r="36" spans="1:12" ht="12.75">
      <c r="A36" s="144"/>
      <c r="B36" s="158"/>
      <c r="C36" s="158"/>
      <c r="D36" s="159"/>
      <c r="E36" s="144"/>
      <c r="F36" s="158"/>
      <c r="G36" s="158"/>
      <c r="H36" s="138"/>
      <c r="I36" s="139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4"/>
      <c r="B38" s="158"/>
      <c r="C38" s="158"/>
      <c r="D38" s="159"/>
      <c r="E38" s="144"/>
      <c r="F38" s="158"/>
      <c r="G38" s="158"/>
      <c r="H38" s="138"/>
      <c r="I38" s="139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35" t="s">
        <v>41</v>
      </c>
      <c r="B42" s="171"/>
      <c r="C42" s="138"/>
      <c r="D42" s="139"/>
      <c r="E42" s="112"/>
      <c r="F42" s="144"/>
      <c r="G42" s="172"/>
      <c r="H42" s="172"/>
      <c r="I42" s="173"/>
      <c r="J42" s="9"/>
      <c r="K42" s="9"/>
      <c r="L42" s="9"/>
    </row>
    <row r="43" spans="1:12" ht="12.75">
      <c r="A43" s="113"/>
      <c r="B43" s="114"/>
      <c r="C43" s="191"/>
      <c r="D43" s="192"/>
      <c r="E43" s="100"/>
      <c r="F43" s="191"/>
      <c r="G43" s="193"/>
      <c r="H43" s="115"/>
      <c r="I43" s="116"/>
      <c r="J43" s="9"/>
      <c r="K43" s="9"/>
      <c r="L43" s="9"/>
    </row>
    <row r="44" spans="1:12" ht="12.75" customHeight="1">
      <c r="A44" s="135" t="s">
        <v>42</v>
      </c>
      <c r="B44" s="171"/>
      <c r="C44" s="144" t="s">
        <v>18</v>
      </c>
      <c r="D44" s="194"/>
      <c r="E44" s="194"/>
      <c r="F44" s="194"/>
      <c r="G44" s="194"/>
      <c r="H44" s="194"/>
      <c r="I44" s="195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35" t="s">
        <v>44</v>
      </c>
      <c r="B46" s="171"/>
      <c r="C46" s="182" t="s">
        <v>19</v>
      </c>
      <c r="D46" s="180"/>
      <c r="E46" s="181"/>
      <c r="F46" s="100"/>
      <c r="G46" s="106" t="s">
        <v>3</v>
      </c>
      <c r="H46" s="182" t="s">
        <v>20</v>
      </c>
      <c r="I46" s="181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35" t="s">
        <v>30</v>
      </c>
      <c r="B48" s="171"/>
      <c r="C48" s="179" t="s">
        <v>15</v>
      </c>
      <c r="D48" s="180"/>
      <c r="E48" s="180"/>
      <c r="F48" s="180"/>
      <c r="G48" s="180"/>
      <c r="H48" s="180"/>
      <c r="I48" s="181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40" t="s">
        <v>45</v>
      </c>
      <c r="B50" s="141"/>
      <c r="C50" s="182" t="s">
        <v>323</v>
      </c>
      <c r="D50" s="180"/>
      <c r="E50" s="180"/>
      <c r="F50" s="180"/>
      <c r="G50" s="180"/>
      <c r="H50" s="180"/>
      <c r="I50" s="146"/>
      <c r="J50" s="9"/>
      <c r="K50" s="9"/>
      <c r="L50" s="9"/>
    </row>
    <row r="51" spans="1:12" ht="12.75">
      <c r="A51" s="102"/>
      <c r="B51" s="19"/>
      <c r="C51" s="190" t="s">
        <v>46</v>
      </c>
      <c r="D51" s="190"/>
      <c r="E51" s="190"/>
      <c r="F51" s="190"/>
      <c r="G51" s="190"/>
      <c r="H51" s="190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83" t="s">
        <v>47</v>
      </c>
      <c r="C53" s="184"/>
      <c r="D53" s="184"/>
      <c r="E53" s="184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85" t="s">
        <v>48</v>
      </c>
      <c r="C54" s="186"/>
      <c r="D54" s="186"/>
      <c r="E54" s="186"/>
      <c r="F54" s="186"/>
      <c r="G54" s="186"/>
      <c r="H54" s="186"/>
      <c r="I54" s="187"/>
      <c r="J54" s="9"/>
      <c r="K54" s="9"/>
      <c r="L54" s="9"/>
    </row>
    <row r="55" spans="1:12" ht="12.75">
      <c r="A55" s="102"/>
      <c r="B55" s="185" t="s">
        <v>49</v>
      </c>
      <c r="C55" s="186"/>
      <c r="D55" s="186"/>
      <c r="E55" s="186"/>
      <c r="F55" s="186"/>
      <c r="G55" s="186"/>
      <c r="H55" s="186"/>
      <c r="I55" s="85"/>
      <c r="J55" s="9"/>
      <c r="K55" s="9"/>
      <c r="L55" s="9"/>
    </row>
    <row r="56" spans="1:12" ht="12.75">
      <c r="A56" s="102"/>
      <c r="B56" s="185" t="s">
        <v>50</v>
      </c>
      <c r="C56" s="186"/>
      <c r="D56" s="186"/>
      <c r="E56" s="186"/>
      <c r="F56" s="186"/>
      <c r="G56" s="186"/>
      <c r="H56" s="186"/>
      <c r="I56" s="187"/>
      <c r="J56" s="9"/>
      <c r="K56" s="9"/>
      <c r="L56" s="9"/>
    </row>
    <row r="57" spans="1:12" ht="12.75">
      <c r="A57" s="102"/>
      <c r="B57" s="185" t="s">
        <v>51</v>
      </c>
      <c r="C57" s="186"/>
      <c r="D57" s="186"/>
      <c r="E57" s="186"/>
      <c r="F57" s="186"/>
      <c r="G57" s="186"/>
      <c r="H57" s="186"/>
      <c r="I57" s="187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74" t="s">
        <v>52</v>
      </c>
      <c r="H60" s="175"/>
      <c r="I60" s="176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77"/>
      <c r="H61" s="178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A38:D38"/>
    <mergeCell ref="E38:G38"/>
    <mergeCell ref="H38:I38"/>
    <mergeCell ref="A42:B42"/>
    <mergeCell ref="C42:D42"/>
    <mergeCell ref="F42:I42"/>
    <mergeCell ref="A34:D34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:D2"/>
    <mergeCell ref="A4:I4"/>
    <mergeCell ref="A6:B6"/>
    <mergeCell ref="C6:D6"/>
    <mergeCell ref="A8:B8"/>
    <mergeCell ref="C8:D8"/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29" t="s">
        <v>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303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 customHeight="1">
      <c r="A4" s="234" t="s">
        <v>54</v>
      </c>
      <c r="B4" s="235"/>
      <c r="C4" s="235"/>
      <c r="D4" s="235"/>
      <c r="E4" s="235"/>
      <c r="F4" s="235"/>
      <c r="G4" s="235"/>
      <c r="H4" s="236"/>
      <c r="I4" s="44" t="s">
        <v>55</v>
      </c>
      <c r="J4" s="45" t="s">
        <v>56</v>
      </c>
      <c r="K4" s="46" t="s">
        <v>57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43">
        <v>2</v>
      </c>
      <c r="J5" s="42">
        <v>3</v>
      </c>
      <c r="K5" s="42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 customHeight="1">
      <c r="A7" s="212" t="s">
        <v>58</v>
      </c>
      <c r="B7" s="213"/>
      <c r="C7" s="213"/>
      <c r="D7" s="213"/>
      <c r="E7" s="213"/>
      <c r="F7" s="213"/>
      <c r="G7" s="213"/>
      <c r="H7" s="219"/>
      <c r="I7" s="3">
        <v>1</v>
      </c>
      <c r="J7" s="126"/>
      <c r="K7" s="126"/>
    </row>
    <row r="8" spans="1:11" ht="12.75" customHeight="1">
      <c r="A8" s="199" t="s">
        <v>59</v>
      </c>
      <c r="B8" s="200"/>
      <c r="C8" s="200"/>
      <c r="D8" s="200"/>
      <c r="E8" s="200"/>
      <c r="F8" s="200"/>
      <c r="G8" s="200"/>
      <c r="H8" s="201"/>
      <c r="I8" s="1">
        <v>2</v>
      </c>
      <c r="J8" s="128">
        <v>361314399</v>
      </c>
      <c r="K8" s="128">
        <v>358321720</v>
      </c>
    </row>
    <row r="9" spans="1:11" ht="12.75" customHeight="1">
      <c r="A9" s="196" t="s">
        <v>60</v>
      </c>
      <c r="B9" s="197"/>
      <c r="C9" s="197"/>
      <c r="D9" s="197"/>
      <c r="E9" s="197"/>
      <c r="F9" s="197"/>
      <c r="G9" s="197"/>
      <c r="H9" s="198"/>
      <c r="I9" s="1">
        <v>3</v>
      </c>
      <c r="J9" s="128">
        <v>4144908</v>
      </c>
      <c r="K9" s="128">
        <v>4124356</v>
      </c>
    </row>
    <row r="10" spans="1:11" ht="12.75" customHeight="1">
      <c r="A10" s="196" t="s">
        <v>61</v>
      </c>
      <c r="B10" s="197"/>
      <c r="C10" s="197"/>
      <c r="D10" s="197"/>
      <c r="E10" s="197"/>
      <c r="F10" s="197"/>
      <c r="G10" s="197"/>
      <c r="H10" s="198"/>
      <c r="I10" s="1">
        <v>4</v>
      </c>
      <c r="J10" s="6">
        <v>0</v>
      </c>
      <c r="K10" s="6">
        <v>0</v>
      </c>
    </row>
    <row r="11" spans="1:11" ht="12.75" customHeight="1">
      <c r="A11" s="196" t="s">
        <v>62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1531701</v>
      </c>
      <c r="K11" s="6">
        <v>1454263</v>
      </c>
    </row>
    <row r="12" spans="1:11" ht="12.75" customHeight="1">
      <c r="A12" s="196" t="s">
        <v>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>
        <v>0</v>
      </c>
      <c r="K12" s="6"/>
    </row>
    <row r="13" spans="1:11" ht="12.75" customHeight="1">
      <c r="A13" s="196" t="s">
        <v>63</v>
      </c>
      <c r="B13" s="197"/>
      <c r="C13" s="197"/>
      <c r="D13" s="197"/>
      <c r="E13" s="197"/>
      <c r="F13" s="197"/>
      <c r="G13" s="197"/>
      <c r="H13" s="198"/>
      <c r="I13" s="1">
        <v>7</v>
      </c>
      <c r="J13" s="6">
        <v>0</v>
      </c>
      <c r="K13" s="6"/>
    </row>
    <row r="14" spans="1:11" ht="12.75" customHeight="1">
      <c r="A14" s="196" t="s">
        <v>64</v>
      </c>
      <c r="B14" s="197"/>
      <c r="C14" s="197"/>
      <c r="D14" s="197"/>
      <c r="E14" s="197"/>
      <c r="F14" s="197"/>
      <c r="G14" s="197"/>
      <c r="H14" s="198"/>
      <c r="I14" s="1">
        <v>8</v>
      </c>
      <c r="J14" s="6">
        <v>2613207</v>
      </c>
      <c r="K14" s="6">
        <v>2670093</v>
      </c>
    </row>
    <row r="15" spans="1:11" ht="12.7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">
        <v>9</v>
      </c>
      <c r="J15" s="6">
        <v>0</v>
      </c>
      <c r="K15" s="6">
        <v>0</v>
      </c>
    </row>
    <row r="16" spans="1:11" ht="12.75" customHeight="1">
      <c r="A16" s="196" t="s">
        <v>66</v>
      </c>
      <c r="B16" s="197"/>
      <c r="C16" s="197"/>
      <c r="D16" s="197"/>
      <c r="E16" s="197"/>
      <c r="F16" s="197"/>
      <c r="G16" s="197"/>
      <c r="H16" s="198"/>
      <c r="I16" s="1">
        <v>10</v>
      </c>
      <c r="J16" s="128">
        <v>175963426</v>
      </c>
      <c r="K16" s="128">
        <v>173247956</v>
      </c>
    </row>
    <row r="17" spans="1:11" ht="12.75" customHeight="1">
      <c r="A17" s="196" t="s">
        <v>67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63760082</v>
      </c>
      <c r="K17" s="6">
        <v>63760082</v>
      </c>
    </row>
    <row r="18" spans="1:11" ht="12.75" customHeight="1">
      <c r="A18" s="196" t="s">
        <v>68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62001464</v>
      </c>
      <c r="K18" s="6">
        <v>59031333</v>
      </c>
    </row>
    <row r="19" spans="1:11" ht="12.75" customHeight="1">
      <c r="A19" s="196" t="s">
        <v>69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13934871</v>
      </c>
      <c r="K19" s="6">
        <v>14056316</v>
      </c>
    </row>
    <row r="20" spans="1:11" ht="12.75" customHeight="1">
      <c r="A20" s="196" t="s">
        <v>70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5473529</v>
      </c>
      <c r="K20" s="6">
        <v>5667224</v>
      </c>
    </row>
    <row r="21" spans="1:11" ht="12.75" customHeight="1">
      <c r="A21" s="196" t="s">
        <v>71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0</v>
      </c>
      <c r="K21" s="6">
        <v>0</v>
      </c>
    </row>
    <row r="22" spans="1:11" ht="12.75" customHeight="1">
      <c r="A22" s="196" t="s">
        <v>72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335434</v>
      </c>
      <c r="K22" s="6">
        <v>264060</v>
      </c>
    </row>
    <row r="23" spans="1:11" ht="12.75" customHeight="1">
      <c r="A23" s="196" t="s">
        <v>73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>
        <v>26537960</v>
      </c>
      <c r="K23" s="6">
        <v>26548855</v>
      </c>
    </row>
    <row r="24" spans="1:11" ht="12.75" customHeight="1">
      <c r="A24" s="196" t="s">
        <v>74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>
        <v>303336</v>
      </c>
      <c r="K24" s="6">
        <v>303336</v>
      </c>
    </row>
    <row r="25" spans="1:11" ht="12.75" customHeight="1">
      <c r="A25" s="196" t="s">
        <v>75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>
        <v>3616750</v>
      </c>
      <c r="K25" s="6">
        <v>3616750</v>
      </c>
    </row>
    <row r="26" spans="1:11" ht="12.75" customHeight="1">
      <c r="A26" s="196" t="s">
        <v>76</v>
      </c>
      <c r="B26" s="197"/>
      <c r="C26" s="197"/>
      <c r="D26" s="197"/>
      <c r="E26" s="197"/>
      <c r="F26" s="197"/>
      <c r="G26" s="197"/>
      <c r="H26" s="198"/>
      <c r="I26" s="1">
        <v>20</v>
      </c>
      <c r="J26" s="128">
        <v>179619100</v>
      </c>
      <c r="K26" s="128">
        <v>179604010</v>
      </c>
    </row>
    <row r="27" spans="1:11" ht="12.75" customHeight="1">
      <c r="A27" s="196" t="s">
        <v>77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>
        <v>156137605</v>
      </c>
      <c r="K27" s="133">
        <v>156137605</v>
      </c>
    </row>
    <row r="28" spans="1:11" ht="12.75" customHeight="1">
      <c r="A28" s="196" t="s">
        <v>78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>
        <v>5088198</v>
      </c>
      <c r="K28" s="133">
        <v>4161042</v>
      </c>
    </row>
    <row r="29" spans="1:11" ht="12.75" customHeight="1">
      <c r="A29" s="196" t="s">
        <v>79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/>
      <c r="K29" s="6"/>
    </row>
    <row r="30" spans="1:11" ht="12.75" customHeight="1">
      <c r="A30" s="196" t="s">
        <v>304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/>
      <c r="K30" s="6"/>
    </row>
    <row r="31" spans="1:11" ht="12.75" customHeight="1">
      <c r="A31" s="196" t="s">
        <v>80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/>
      <c r="K31" s="133">
        <v>604699</v>
      </c>
    </row>
    <row r="32" spans="1:11" ht="12.75" customHeight="1">
      <c r="A32" s="196" t="s">
        <v>81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444745</v>
      </c>
      <c r="K32" s="133">
        <v>819479</v>
      </c>
    </row>
    <row r="33" spans="1:11" ht="12.75" customHeight="1">
      <c r="A33" s="196" t="s">
        <v>82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>
        <v>2948552</v>
      </c>
      <c r="K33" s="133">
        <v>2881185</v>
      </c>
    </row>
    <row r="34" spans="1:11" ht="12.75" customHeight="1">
      <c r="A34" s="196" t="s">
        <v>83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>
        <v>15000000</v>
      </c>
      <c r="K34" s="6">
        <v>15000000</v>
      </c>
    </row>
    <row r="35" spans="1:11" ht="12.75" customHeight="1">
      <c r="A35" s="196" t="s">
        <v>84</v>
      </c>
      <c r="B35" s="197"/>
      <c r="C35" s="197"/>
      <c r="D35" s="197"/>
      <c r="E35" s="197"/>
      <c r="F35" s="197"/>
      <c r="G35" s="197"/>
      <c r="H35" s="198"/>
      <c r="I35" s="1">
        <v>29</v>
      </c>
      <c r="J35" s="128">
        <v>1586965</v>
      </c>
      <c r="K35" s="128">
        <v>1345398</v>
      </c>
    </row>
    <row r="36" spans="1:11" ht="12.75" customHeight="1">
      <c r="A36" s="196" t="s">
        <v>85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>
        <v>0</v>
      </c>
      <c r="K36" s="6">
        <v>0</v>
      </c>
    </row>
    <row r="37" spans="1:11" ht="12.75" customHeight="1">
      <c r="A37" s="196" t="s">
        <v>86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>
        <v>1586965</v>
      </c>
      <c r="K37" s="6">
        <v>963123</v>
      </c>
    </row>
    <row r="38" spans="1:11" ht="12.75" customHeight="1">
      <c r="A38" s="196" t="s">
        <v>87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0</v>
      </c>
      <c r="K38" s="6">
        <v>382275</v>
      </c>
    </row>
    <row r="39" spans="1:11" ht="12.75" customHeight="1">
      <c r="A39" s="196" t="s">
        <v>88</v>
      </c>
      <c r="B39" s="197"/>
      <c r="C39" s="197"/>
      <c r="D39" s="197"/>
      <c r="E39" s="197"/>
      <c r="F39" s="197"/>
      <c r="G39" s="197"/>
      <c r="H39" s="198"/>
      <c r="I39" s="1">
        <v>33</v>
      </c>
      <c r="J39" s="129">
        <v>0</v>
      </c>
      <c r="K39" s="129">
        <v>0</v>
      </c>
    </row>
    <row r="40" spans="1:11" ht="12.75" customHeight="1">
      <c r="A40" s="199" t="s">
        <v>89</v>
      </c>
      <c r="B40" s="200"/>
      <c r="C40" s="200"/>
      <c r="D40" s="200"/>
      <c r="E40" s="200"/>
      <c r="F40" s="200"/>
      <c r="G40" s="200"/>
      <c r="H40" s="201"/>
      <c r="I40" s="1">
        <v>34</v>
      </c>
      <c r="J40" s="128">
        <v>166258803</v>
      </c>
      <c r="K40" s="128">
        <v>172011877</v>
      </c>
    </row>
    <row r="41" spans="1:11" ht="12.75" customHeight="1">
      <c r="A41" s="196" t="s">
        <v>90</v>
      </c>
      <c r="B41" s="197"/>
      <c r="C41" s="197"/>
      <c r="D41" s="197"/>
      <c r="E41" s="197"/>
      <c r="F41" s="197"/>
      <c r="G41" s="197"/>
      <c r="H41" s="198"/>
      <c r="I41" s="1">
        <v>35</v>
      </c>
      <c r="J41" s="128">
        <v>108840997</v>
      </c>
      <c r="K41" s="128">
        <v>108840997</v>
      </c>
    </row>
    <row r="42" spans="1:11" ht="12.75" customHeight="1">
      <c r="A42" s="196" t="s">
        <v>91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0</v>
      </c>
      <c r="K42" s="6">
        <v>0</v>
      </c>
    </row>
    <row r="43" spans="1:11" ht="12.75" customHeight="1">
      <c r="A43" s="196" t="s">
        <v>92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>
        <v>247493</v>
      </c>
      <c r="K43" s="133">
        <v>247493</v>
      </c>
    </row>
    <row r="44" spans="1:11" ht="12.75" customHeight="1">
      <c r="A44" s="196" t="s">
        <v>93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>
        <v>0</v>
      </c>
      <c r="K44" s="6">
        <v>0</v>
      </c>
    </row>
    <row r="45" spans="1:11" ht="12.75" customHeight="1">
      <c r="A45" s="196" t="s">
        <v>94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>
        <v>568162</v>
      </c>
      <c r="K45" s="133">
        <v>568162</v>
      </c>
    </row>
    <row r="46" spans="1:11" ht="12.75" customHeight="1">
      <c r="A46" s="196" t="s">
        <v>95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>
        <v>0</v>
      </c>
      <c r="K46" s="6">
        <v>0</v>
      </c>
    </row>
    <row r="47" spans="1:11" ht="12.75" customHeight="1">
      <c r="A47" s="196" t="s">
        <v>96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>
        <v>108025342</v>
      </c>
      <c r="K47" s="133">
        <v>108025342</v>
      </c>
    </row>
    <row r="48" spans="1:11" ht="12.75" customHeight="1">
      <c r="A48" s="196" t="s">
        <v>97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>
        <v>0</v>
      </c>
      <c r="K48" s="6">
        <v>0</v>
      </c>
    </row>
    <row r="49" spans="1:11" ht="12.75" customHeight="1">
      <c r="A49" s="196" t="s">
        <v>98</v>
      </c>
      <c r="B49" s="197"/>
      <c r="C49" s="197"/>
      <c r="D49" s="197"/>
      <c r="E49" s="197"/>
      <c r="F49" s="197"/>
      <c r="G49" s="197"/>
      <c r="H49" s="198"/>
      <c r="I49" s="1">
        <v>43</v>
      </c>
      <c r="J49" s="128">
        <v>40596629</v>
      </c>
      <c r="K49" s="128">
        <v>47001441</v>
      </c>
    </row>
    <row r="50" spans="1:11" ht="12.75" customHeight="1">
      <c r="A50" s="196" t="s">
        <v>99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>
        <v>790148</v>
      </c>
      <c r="K50" s="133">
        <v>1064623</v>
      </c>
    </row>
    <row r="51" spans="1:11" ht="12.75" customHeight="1">
      <c r="A51" s="196" t="s">
        <v>100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36784143</v>
      </c>
      <c r="K51" s="133">
        <v>42294666</v>
      </c>
    </row>
    <row r="52" spans="1:11" ht="12.75" customHeight="1">
      <c r="A52" s="196" t="s">
        <v>101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>
        <v>0</v>
      </c>
      <c r="K52" s="6">
        <v>0</v>
      </c>
    </row>
    <row r="53" spans="1:11" ht="12.75" customHeight="1">
      <c r="A53" s="196" t="s">
        <v>102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>
        <v>678198</v>
      </c>
      <c r="K53" s="133">
        <v>735120</v>
      </c>
    </row>
    <row r="54" spans="1:11" ht="12.75" customHeight="1">
      <c r="A54" s="196" t="s">
        <v>103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955976</v>
      </c>
      <c r="K54" s="133">
        <v>500015</v>
      </c>
    </row>
    <row r="55" spans="1:11" ht="12.75" customHeight="1">
      <c r="A55" s="196" t="s">
        <v>104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1388164</v>
      </c>
      <c r="K55" s="133">
        <v>2407017</v>
      </c>
    </row>
    <row r="56" spans="1:11" ht="12.75" customHeight="1">
      <c r="A56" s="196" t="s">
        <v>105</v>
      </c>
      <c r="B56" s="197"/>
      <c r="C56" s="197"/>
      <c r="D56" s="197"/>
      <c r="E56" s="197"/>
      <c r="F56" s="197"/>
      <c r="G56" s="197"/>
      <c r="H56" s="198"/>
      <c r="I56" s="1">
        <v>50</v>
      </c>
      <c r="J56" s="128">
        <v>13287447</v>
      </c>
      <c r="K56" s="128">
        <v>14178452</v>
      </c>
    </row>
    <row r="57" spans="1:11" ht="12.75" customHeight="1">
      <c r="A57" s="196" t="s">
        <v>77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>
        <v>0</v>
      </c>
      <c r="K57" s="6">
        <v>0</v>
      </c>
    </row>
    <row r="58" spans="1:11" ht="12.75" customHeight="1">
      <c r="A58" s="196" t="s">
        <v>78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>
        <v>298204</v>
      </c>
      <c r="K58" s="133">
        <v>46500</v>
      </c>
    </row>
    <row r="59" spans="1:11" ht="12.75" customHeight="1">
      <c r="A59" s="196" t="s">
        <v>79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>
        <v>0</v>
      </c>
      <c r="K59" s="6">
        <v>0</v>
      </c>
    </row>
    <row r="60" spans="1:11" ht="12.75" customHeight="1">
      <c r="A60" s="196" t="s">
        <v>304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>
        <v>0</v>
      </c>
      <c r="K60" s="6">
        <v>0</v>
      </c>
    </row>
    <row r="61" spans="1:11" ht="12.75" customHeight="1">
      <c r="A61" s="196" t="s">
        <v>80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>
        <v>0</v>
      </c>
      <c r="K61" s="6">
        <v>0</v>
      </c>
    </row>
    <row r="62" spans="1:11" ht="12.75" customHeight="1">
      <c r="A62" s="196" t="s">
        <v>81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12989243</v>
      </c>
      <c r="K62" s="133">
        <v>14131952</v>
      </c>
    </row>
    <row r="63" spans="1:11" ht="12.75" customHeight="1">
      <c r="A63" s="196" t="s">
        <v>106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>
        <v>0</v>
      </c>
      <c r="K63" s="6">
        <v>0</v>
      </c>
    </row>
    <row r="64" spans="1:11" ht="12.75" customHeight="1">
      <c r="A64" s="196" t="s">
        <v>107</v>
      </c>
      <c r="B64" s="197"/>
      <c r="C64" s="197"/>
      <c r="D64" s="197"/>
      <c r="E64" s="197"/>
      <c r="F64" s="197"/>
      <c r="G64" s="197"/>
      <c r="H64" s="198"/>
      <c r="I64" s="1">
        <v>58</v>
      </c>
      <c r="J64" s="129">
        <v>3533730</v>
      </c>
      <c r="K64" s="129">
        <v>1990987</v>
      </c>
    </row>
    <row r="65" spans="1:11" ht="12.75" customHeight="1">
      <c r="A65" s="199" t="s">
        <v>305</v>
      </c>
      <c r="B65" s="200"/>
      <c r="C65" s="200"/>
      <c r="D65" s="200"/>
      <c r="E65" s="200"/>
      <c r="F65" s="200"/>
      <c r="G65" s="200"/>
      <c r="H65" s="201"/>
      <c r="I65" s="1">
        <v>59</v>
      </c>
      <c r="J65" s="129">
        <v>4023444</v>
      </c>
      <c r="K65" s="129">
        <v>13329052</v>
      </c>
    </row>
    <row r="66" spans="1:11" ht="12.75" customHeight="1">
      <c r="A66" s="199" t="s">
        <v>108</v>
      </c>
      <c r="B66" s="200"/>
      <c r="C66" s="200"/>
      <c r="D66" s="200"/>
      <c r="E66" s="200"/>
      <c r="F66" s="200"/>
      <c r="G66" s="200"/>
      <c r="H66" s="201"/>
      <c r="I66" s="1">
        <v>60</v>
      </c>
      <c r="J66" s="128">
        <v>531596646</v>
      </c>
      <c r="K66" s="128">
        <v>543662649</v>
      </c>
    </row>
    <row r="67" spans="1:11" ht="12.75" customHeight="1">
      <c r="A67" s="220" t="s">
        <v>109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38462783</v>
      </c>
      <c r="K67" s="7">
        <v>52614077</v>
      </c>
    </row>
    <row r="68" spans="1:11" ht="12.75">
      <c r="A68" s="208" t="s">
        <v>110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12" t="s">
        <v>111</v>
      </c>
      <c r="B69" s="213"/>
      <c r="C69" s="213"/>
      <c r="D69" s="213"/>
      <c r="E69" s="213"/>
      <c r="F69" s="213"/>
      <c r="G69" s="213"/>
      <c r="H69" s="219"/>
      <c r="I69" s="3">
        <v>62</v>
      </c>
      <c r="J69" s="130">
        <f>J70+J71+J72+J78+J79+J82+J85</f>
        <v>-29746045</v>
      </c>
      <c r="K69" s="130">
        <f>K70+K71+K72+K78+K79+K82+K85</f>
        <v>-20016462</v>
      </c>
    </row>
    <row r="70" spans="1:11" ht="12.75" customHeight="1">
      <c r="A70" s="196" t="s">
        <v>112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116604710</v>
      </c>
      <c r="K70" s="6">
        <v>116604710</v>
      </c>
    </row>
    <row r="71" spans="1:11" ht="12.75" customHeight="1">
      <c r="A71" s="196" t="s">
        <v>113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0</v>
      </c>
      <c r="K71" s="6">
        <v>0</v>
      </c>
    </row>
    <row r="72" spans="1:11" ht="12.75" customHeight="1">
      <c r="A72" s="196" t="s">
        <v>114</v>
      </c>
      <c r="B72" s="197"/>
      <c r="C72" s="197"/>
      <c r="D72" s="197"/>
      <c r="E72" s="197"/>
      <c r="F72" s="197"/>
      <c r="G72" s="197"/>
      <c r="H72" s="198"/>
      <c r="I72" s="1">
        <v>65</v>
      </c>
      <c r="J72" s="40">
        <f>J73+J74-J75+J76+J77</f>
        <v>0</v>
      </c>
      <c r="K72" s="40">
        <f>K73+K74-K75+K76+K77</f>
        <v>-3104379</v>
      </c>
    </row>
    <row r="73" spans="1:11" ht="12.75" customHeight="1">
      <c r="A73" s="196" t="s">
        <v>115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0</v>
      </c>
      <c r="K73" s="6">
        <v>0</v>
      </c>
    </row>
    <row r="74" spans="1:11" ht="12.75" customHeight="1">
      <c r="A74" s="196" t="s">
        <v>116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1446309</v>
      </c>
      <c r="K74" s="6">
        <v>1446309</v>
      </c>
    </row>
    <row r="75" spans="1:11" ht="12.75" customHeight="1">
      <c r="A75" s="196" t="s">
        <v>117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1446309</v>
      </c>
      <c r="K75" s="133">
        <v>4550688</v>
      </c>
    </row>
    <row r="76" spans="1:11" ht="12.75" customHeight="1">
      <c r="A76" s="196" t="s">
        <v>118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>
        <v>0</v>
      </c>
      <c r="K76" s="6">
        <v>0</v>
      </c>
    </row>
    <row r="77" spans="1:11" ht="12.75" customHeight="1">
      <c r="A77" s="196" t="s">
        <v>119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>
        <v>0</v>
      </c>
      <c r="K77" s="6">
        <v>0</v>
      </c>
    </row>
    <row r="78" spans="1:11" ht="12.75" customHeight="1">
      <c r="A78" s="196" t="s">
        <v>120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137678337</v>
      </c>
      <c r="K78" s="133">
        <v>134964577</v>
      </c>
    </row>
    <row r="79" spans="1:11" ht="12.75" customHeight="1">
      <c r="A79" s="196" t="s">
        <v>121</v>
      </c>
      <c r="B79" s="197"/>
      <c r="C79" s="197"/>
      <c r="D79" s="197"/>
      <c r="E79" s="197"/>
      <c r="F79" s="197"/>
      <c r="G79" s="197"/>
      <c r="H79" s="198"/>
      <c r="I79" s="1">
        <v>72</v>
      </c>
      <c r="J79" s="40">
        <f>J80-J81</f>
        <v>-223342725</v>
      </c>
      <c r="K79" s="40">
        <f>K80-K81</f>
        <v>-281315332</v>
      </c>
    </row>
    <row r="80" spans="1:11" ht="12.75" customHeight="1">
      <c r="A80" s="216" t="s">
        <v>122</v>
      </c>
      <c r="B80" s="217"/>
      <c r="C80" s="217"/>
      <c r="D80" s="217"/>
      <c r="E80" s="217"/>
      <c r="F80" s="217"/>
      <c r="G80" s="217"/>
      <c r="H80" s="218"/>
      <c r="I80" s="1">
        <v>73</v>
      </c>
      <c r="J80" s="6">
        <v>12010689</v>
      </c>
      <c r="K80" s="133">
        <v>2713759</v>
      </c>
    </row>
    <row r="81" spans="1:11" ht="12.75" customHeight="1">
      <c r="A81" s="216" t="s">
        <v>123</v>
      </c>
      <c r="B81" s="217"/>
      <c r="C81" s="217"/>
      <c r="D81" s="217"/>
      <c r="E81" s="217"/>
      <c r="F81" s="217"/>
      <c r="G81" s="217"/>
      <c r="H81" s="218"/>
      <c r="I81" s="1">
        <v>74</v>
      </c>
      <c r="J81" s="6">
        <v>235353414</v>
      </c>
      <c r="K81" s="133">
        <v>284029091</v>
      </c>
    </row>
    <row r="82" spans="1:11" ht="12.75" customHeight="1">
      <c r="A82" s="196" t="s">
        <v>124</v>
      </c>
      <c r="B82" s="197"/>
      <c r="C82" s="197"/>
      <c r="D82" s="197"/>
      <c r="E82" s="197"/>
      <c r="F82" s="197"/>
      <c r="G82" s="197"/>
      <c r="H82" s="198"/>
      <c r="I82" s="1">
        <v>75</v>
      </c>
      <c r="J82" s="40">
        <f>J83-J84</f>
        <v>-60686367</v>
      </c>
      <c r="K82" s="40">
        <f>K83-K84</f>
        <v>12833962</v>
      </c>
    </row>
    <row r="83" spans="1:11" ht="12.75" customHeight="1">
      <c r="A83" s="216" t="s">
        <v>125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/>
      <c r="K83" s="133">
        <v>12833962</v>
      </c>
    </row>
    <row r="84" spans="1:11" ht="12.75" customHeight="1">
      <c r="A84" s="216" t="s">
        <v>126</v>
      </c>
      <c r="B84" s="217"/>
      <c r="C84" s="217"/>
      <c r="D84" s="217"/>
      <c r="E84" s="217"/>
      <c r="F84" s="217"/>
      <c r="G84" s="217"/>
      <c r="H84" s="218"/>
      <c r="I84" s="1">
        <v>77</v>
      </c>
      <c r="J84" s="6">
        <v>60686367</v>
      </c>
      <c r="K84" s="6">
        <v>0</v>
      </c>
    </row>
    <row r="85" spans="1:11" ht="12.75" customHeight="1">
      <c r="A85" s="196" t="s">
        <v>127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0</v>
      </c>
      <c r="K85" s="6">
        <v>0</v>
      </c>
    </row>
    <row r="86" spans="1:11" ht="12.75" customHeight="1">
      <c r="A86" s="199" t="s">
        <v>128</v>
      </c>
      <c r="B86" s="200"/>
      <c r="C86" s="200"/>
      <c r="D86" s="200"/>
      <c r="E86" s="200"/>
      <c r="F86" s="200"/>
      <c r="G86" s="200"/>
      <c r="H86" s="201"/>
      <c r="I86" s="1">
        <v>79</v>
      </c>
      <c r="J86" s="128">
        <f>SUM(J87:J89)</f>
        <v>6851514</v>
      </c>
      <c r="K86" s="128">
        <f>SUM(K87:K89)</f>
        <v>6851514</v>
      </c>
    </row>
    <row r="87" spans="1:11" ht="12.75" customHeight="1">
      <c r="A87" s="196" t="s">
        <v>129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768473</v>
      </c>
      <c r="K87" s="133">
        <v>768473</v>
      </c>
    </row>
    <row r="88" spans="1:11" ht="12.75" customHeight="1">
      <c r="A88" s="196" t="s">
        <v>130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>
        <v>0</v>
      </c>
      <c r="K88" s="133">
        <v>0</v>
      </c>
    </row>
    <row r="89" spans="1:11" ht="12.75" customHeight="1">
      <c r="A89" s="196" t="s">
        <v>131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>
        <v>6083041</v>
      </c>
      <c r="K89" s="133">
        <v>6083041</v>
      </c>
    </row>
    <row r="90" spans="1:11" ht="12.75" customHeight="1">
      <c r="A90" s="199" t="s">
        <v>132</v>
      </c>
      <c r="B90" s="200"/>
      <c r="C90" s="200"/>
      <c r="D90" s="200"/>
      <c r="E90" s="200"/>
      <c r="F90" s="200"/>
      <c r="G90" s="200"/>
      <c r="H90" s="201"/>
      <c r="I90" s="1">
        <v>83</v>
      </c>
      <c r="J90" s="128">
        <f>SUM(J91:J99)</f>
        <v>321829906</v>
      </c>
      <c r="K90" s="128">
        <f>SUM(K91:K99)</f>
        <v>305055918</v>
      </c>
    </row>
    <row r="91" spans="1:11" ht="12.75" customHeight="1">
      <c r="A91" s="196" t="s">
        <v>133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>
        <v>241777</v>
      </c>
      <c r="K91" s="133">
        <v>63685</v>
      </c>
    </row>
    <row r="92" spans="1:11" ht="12.75" customHeight="1">
      <c r="A92" s="196" t="s">
        <v>134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>
        <v>70500</v>
      </c>
      <c r="K92" s="133">
        <v>70500</v>
      </c>
    </row>
    <row r="93" spans="1:11" ht="12.75" customHeight="1">
      <c r="A93" s="196" t="s">
        <v>135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280626785</v>
      </c>
      <c r="K93" s="133">
        <v>269692316</v>
      </c>
    </row>
    <row r="94" spans="1:11" ht="12.75" customHeight="1">
      <c r="A94" s="196" t="s">
        <v>136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>
        <v>0</v>
      </c>
      <c r="K94" s="133">
        <v>0</v>
      </c>
    </row>
    <row r="95" spans="1:11" ht="12.75" customHeight="1">
      <c r="A95" s="196" t="s">
        <v>137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>
        <v>6152231</v>
      </c>
      <c r="K95" s="133">
        <v>3305040</v>
      </c>
    </row>
    <row r="96" spans="1:11" ht="12.75" customHeight="1">
      <c r="A96" s="196" t="s">
        <v>138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>
        <v>0</v>
      </c>
      <c r="K96" s="6">
        <v>0</v>
      </c>
    </row>
    <row r="97" spans="1:11" ht="12.75" customHeight="1">
      <c r="A97" s="196" t="s">
        <v>306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>
        <v>0</v>
      </c>
      <c r="K97" s="6">
        <v>0</v>
      </c>
    </row>
    <row r="98" spans="1:11" ht="12.75" customHeight="1">
      <c r="A98" s="196" t="s">
        <v>140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>
        <v>4464873</v>
      </c>
      <c r="K98" s="6">
        <v>2246341</v>
      </c>
    </row>
    <row r="99" spans="1:11" ht="12.75" customHeight="1">
      <c r="A99" s="196" t="s">
        <v>141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>
        <v>30273740</v>
      </c>
      <c r="K99" s="6">
        <v>29678036</v>
      </c>
    </row>
    <row r="100" spans="1:11" ht="12.75" customHeight="1">
      <c r="A100" s="199" t="s">
        <v>142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28">
        <f>SUM(J101:J112)</f>
        <v>200512432</v>
      </c>
      <c r="K100" s="128">
        <f>SUM(K101:K112)</f>
        <v>214602737</v>
      </c>
    </row>
    <row r="101" spans="1:11" ht="12.75" customHeight="1">
      <c r="A101" s="196" t="s">
        <v>133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>
        <f>1086755+294235-400000</f>
        <v>980990</v>
      </c>
      <c r="K101" s="6">
        <v>1282039</v>
      </c>
    </row>
    <row r="102" spans="1:11" ht="12.75" customHeight="1">
      <c r="A102" s="196" t="s">
        <v>134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f>2973345+400000</f>
        <v>3373345</v>
      </c>
      <c r="K102" s="6">
        <v>3409995</v>
      </c>
    </row>
    <row r="103" spans="1:11" ht="12.75" customHeight="1">
      <c r="A103" s="196" t="s">
        <v>135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65459326</v>
      </c>
      <c r="K103" s="6">
        <v>73382787</v>
      </c>
    </row>
    <row r="104" spans="1:11" ht="12.75" customHeight="1">
      <c r="A104" s="196" t="s">
        <v>136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>
        <v>2809026</v>
      </c>
      <c r="K104" s="6">
        <v>7498292</v>
      </c>
    </row>
    <row r="105" spans="1:11" ht="12.75" customHeight="1">
      <c r="A105" s="196" t="s">
        <v>137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24435373</v>
      </c>
      <c r="K105" s="6">
        <v>27341099</v>
      </c>
    </row>
    <row r="106" spans="1:11" ht="12.75" customHeight="1">
      <c r="A106" s="196" t="s">
        <v>138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70973241</v>
      </c>
      <c r="K106" s="6">
        <v>70973241</v>
      </c>
    </row>
    <row r="107" spans="1:11" ht="12.75" customHeight="1">
      <c r="A107" s="196" t="s">
        <v>139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>
        <v>0</v>
      </c>
      <c r="K107" s="6">
        <v>0</v>
      </c>
    </row>
    <row r="108" spans="1:11" ht="12.75" customHeight="1">
      <c r="A108" s="196" t="s">
        <v>143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9036057</v>
      </c>
      <c r="K108" s="6">
        <v>7577665</v>
      </c>
    </row>
    <row r="109" spans="1:11" ht="12.75" customHeight="1">
      <c r="A109" s="196" t="s">
        <v>307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12481386</v>
      </c>
      <c r="K109" s="6">
        <v>12415460</v>
      </c>
    </row>
    <row r="110" spans="1:11" ht="12.75" customHeight="1">
      <c r="A110" s="196" t="s">
        <v>144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0</v>
      </c>
      <c r="K110" s="6">
        <v>0</v>
      </c>
    </row>
    <row r="111" spans="1:11" ht="12.75" customHeight="1">
      <c r="A111" s="196" t="s">
        <v>145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>
        <v>0</v>
      </c>
      <c r="K111" s="6">
        <v>0</v>
      </c>
    </row>
    <row r="112" spans="1:11" ht="12.75" customHeight="1">
      <c r="A112" s="196" t="s">
        <v>146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10963688</v>
      </c>
      <c r="K112" s="6">
        <v>10722159</v>
      </c>
    </row>
    <row r="113" spans="1:11" ht="12.75" customHeight="1">
      <c r="A113" s="199" t="s">
        <v>147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129">
        <v>32148839</v>
      </c>
      <c r="K113" s="129">
        <v>37168942</v>
      </c>
    </row>
    <row r="114" spans="1:11" ht="12.75" customHeight="1">
      <c r="A114" s="199" t="s">
        <v>308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28">
        <f>J69+J86+J90+J100+J113</f>
        <v>531596646</v>
      </c>
      <c r="K114" s="128">
        <f>K69+K86+K90+K100+K113</f>
        <v>543662649</v>
      </c>
    </row>
    <row r="115" spans="1:11" ht="12.75" customHeight="1">
      <c r="A115" s="205" t="s">
        <v>148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7">
        <v>38462783</v>
      </c>
      <c r="K115" s="7">
        <f>K67</f>
        <v>52614077</v>
      </c>
    </row>
    <row r="116" spans="1:11" ht="12.75" customHeight="1">
      <c r="A116" s="208" t="s">
        <v>149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 customHeight="1">
      <c r="A117" s="212" t="s">
        <v>150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 customHeight="1">
      <c r="A118" s="196" t="s">
        <v>151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/>
      <c r="K118" s="6"/>
    </row>
    <row r="119" spans="1:11" ht="12.75" customHeight="1">
      <c r="A119" s="202" t="s">
        <v>152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34:K42 K44 K46 K48:K49 J7:K7 K52 K56:K57 J8:J67 K8:K26 K59:K61 K63:K67 K29:K30 J70:K70 K76:K77 K84 J72:J77 K72:K74 J79:J84 K79 K82 J86:J115 K86 K90 K9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7">
      <selection activeCell="J7" sqref="J7:M50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325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45" t="s">
        <v>309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46" t="s">
        <v>54</v>
      </c>
      <c r="B4" s="246"/>
      <c r="C4" s="246"/>
      <c r="D4" s="246"/>
      <c r="E4" s="246"/>
      <c r="F4" s="246"/>
      <c r="G4" s="246"/>
      <c r="H4" s="246"/>
      <c r="I4" s="44" t="s">
        <v>55</v>
      </c>
      <c r="J4" s="247" t="s">
        <v>56</v>
      </c>
      <c r="K4" s="247"/>
      <c r="L4" s="247" t="s">
        <v>57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212" t="s">
        <v>156</v>
      </c>
      <c r="B7" s="213"/>
      <c r="C7" s="213"/>
      <c r="D7" s="213"/>
      <c r="E7" s="213"/>
      <c r="F7" s="213"/>
      <c r="G7" s="213"/>
      <c r="H7" s="219"/>
      <c r="I7" s="3">
        <v>111</v>
      </c>
      <c r="J7" s="127">
        <f>SUM(J8:J9)</f>
        <v>111793697</v>
      </c>
      <c r="K7" s="127">
        <f>SUM(K8:K9)</f>
        <v>41025017</v>
      </c>
      <c r="L7" s="127">
        <f>SUM(L8:L9)</f>
        <v>160799046</v>
      </c>
      <c r="M7" s="127">
        <f>SUM(M8:M9)</f>
        <v>63842312</v>
      </c>
    </row>
    <row r="8" spans="1:13" ht="12.75" customHeight="1">
      <c r="A8" s="199" t="s">
        <v>157</v>
      </c>
      <c r="B8" s="200"/>
      <c r="C8" s="200"/>
      <c r="D8" s="200"/>
      <c r="E8" s="200"/>
      <c r="F8" s="200"/>
      <c r="G8" s="200"/>
      <c r="H8" s="201"/>
      <c r="I8" s="1">
        <v>112</v>
      </c>
      <c r="J8" s="6">
        <v>107868229</v>
      </c>
      <c r="K8" s="6">
        <f>J8-67983390</f>
        <v>39884839</v>
      </c>
      <c r="L8" s="6">
        <v>158508415</v>
      </c>
      <c r="M8" s="6">
        <v>63313909</v>
      </c>
    </row>
    <row r="9" spans="1:13" ht="12.75" customHeight="1">
      <c r="A9" s="199" t="s">
        <v>158</v>
      </c>
      <c r="B9" s="200"/>
      <c r="C9" s="200"/>
      <c r="D9" s="200"/>
      <c r="E9" s="200"/>
      <c r="F9" s="200"/>
      <c r="G9" s="200"/>
      <c r="H9" s="201"/>
      <c r="I9" s="1">
        <v>113</v>
      </c>
      <c r="J9" s="6">
        <v>3925468</v>
      </c>
      <c r="K9" s="6">
        <f>J9-2785290</f>
        <v>1140178</v>
      </c>
      <c r="L9" s="6">
        <v>2290631</v>
      </c>
      <c r="M9" s="6">
        <v>528403</v>
      </c>
    </row>
    <row r="10" spans="1:13" ht="12.75" customHeight="1">
      <c r="A10" s="199" t="s">
        <v>159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0">
        <f>J11+J12+J16+J20+J21+J22+J25+J26</f>
        <v>118148135</v>
      </c>
      <c r="K10" s="40">
        <f>K11+K12+K16+K20+K21+K22+K25+K26</f>
        <v>41952509</v>
      </c>
      <c r="L10" s="40">
        <f>L11+L12+L16+L20+L21+L22+L25+L26</f>
        <v>141023989</v>
      </c>
      <c r="M10" s="40">
        <f>M11+M12+M16+M20+M21+M22+M25+M26</f>
        <v>56805767</v>
      </c>
    </row>
    <row r="11" spans="1:13" ht="12.75" customHeight="1">
      <c r="A11" s="199" t="s">
        <v>160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>
        <f>J11</f>
        <v>0</v>
      </c>
      <c r="L11" s="6"/>
      <c r="M11" s="6">
        <f>L11</f>
        <v>0</v>
      </c>
    </row>
    <row r="12" spans="1:13" ht="12.75" customHeight="1">
      <c r="A12" s="199" t="s">
        <v>161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0">
        <f>SUM(J13:J15)</f>
        <v>32121828</v>
      </c>
      <c r="K12" s="40">
        <f>SUM(K13:K15)</f>
        <v>13017166</v>
      </c>
      <c r="L12" s="40">
        <f>SUM(L13:L15)</f>
        <v>55466194</v>
      </c>
      <c r="M12" s="40">
        <f>SUM(M13:M15)</f>
        <v>26937524</v>
      </c>
    </row>
    <row r="13" spans="1:13" ht="12.75" customHeight="1">
      <c r="A13" s="196" t="s">
        <v>162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4769438</v>
      </c>
      <c r="K13" s="6">
        <f>J13-3263436</f>
        <v>1506002</v>
      </c>
      <c r="L13" s="6">
        <v>5776776</v>
      </c>
      <c r="M13" s="6">
        <v>2149963</v>
      </c>
    </row>
    <row r="14" spans="1:13" ht="12.75" customHeight="1">
      <c r="A14" s="196" t="s">
        <v>163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>
        <v>0</v>
      </c>
      <c r="K14" s="6">
        <f>J14</f>
        <v>0</v>
      </c>
      <c r="L14" s="6">
        <v>0</v>
      </c>
      <c r="M14" s="6">
        <v>0</v>
      </c>
    </row>
    <row r="15" spans="1:13" ht="12.75" customHeight="1">
      <c r="A15" s="196" t="s">
        <v>164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27352390</v>
      </c>
      <c r="K15" s="6">
        <f>J15-15841226</f>
        <v>11511164</v>
      </c>
      <c r="L15" s="6">
        <v>49689418</v>
      </c>
      <c r="M15" s="6">
        <v>24787561</v>
      </c>
    </row>
    <row r="16" spans="1:13" ht="12.75" customHeight="1">
      <c r="A16" s="199" t="s">
        <v>165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0">
        <f>SUM(J17:J19)</f>
        <v>62180049</v>
      </c>
      <c r="K16" s="40">
        <f>SUM(K17:K19)</f>
        <v>19653569</v>
      </c>
      <c r="L16" s="40">
        <f>SUM(L17:L19)</f>
        <v>65001265</v>
      </c>
      <c r="M16" s="40">
        <f>SUM(M17:M19)</f>
        <v>22795946</v>
      </c>
    </row>
    <row r="17" spans="1:13" ht="12.75" customHeight="1">
      <c r="A17" s="196" t="s">
        <v>166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36193233</v>
      </c>
      <c r="K17" s="6">
        <f>J17-24789896</f>
        <v>11403337</v>
      </c>
      <c r="L17" s="6">
        <v>34530439</v>
      </c>
      <c r="M17" s="6">
        <v>11529079</v>
      </c>
    </row>
    <row r="18" spans="1:13" ht="12.75" customHeight="1">
      <c r="A18" s="196" t="s">
        <v>167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16869791</v>
      </c>
      <c r="K18" s="6">
        <f>J18-11525443</f>
        <v>5344348</v>
      </c>
      <c r="L18" s="6">
        <v>22039886</v>
      </c>
      <c r="M18" s="6">
        <v>8672239</v>
      </c>
    </row>
    <row r="19" spans="1:13" ht="12.75" customHeight="1">
      <c r="A19" s="196" t="s">
        <v>168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9117025</v>
      </c>
      <c r="K19" s="6">
        <f>J19-6211141</f>
        <v>2905884</v>
      </c>
      <c r="L19" s="6">
        <v>8430940</v>
      </c>
      <c r="M19" s="6">
        <v>2594628</v>
      </c>
    </row>
    <row r="20" spans="1:13" ht="12.75" customHeight="1">
      <c r="A20" s="199" t="s">
        <v>169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5627319</v>
      </c>
      <c r="K20" s="6">
        <f>J20-3751546</f>
        <v>1875773</v>
      </c>
      <c r="L20" s="6">
        <v>5795306</v>
      </c>
      <c r="M20" s="6">
        <v>1977276</v>
      </c>
    </row>
    <row r="21" spans="1:13" ht="12.75" customHeight="1">
      <c r="A21" s="199" t="s">
        <v>170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12961666</v>
      </c>
      <c r="K21" s="6">
        <f>J21-8939941</f>
        <v>4021725</v>
      </c>
      <c r="L21" s="6">
        <v>11537715</v>
      </c>
      <c r="M21" s="6">
        <v>3681369</v>
      </c>
    </row>
    <row r="22" spans="1:13" ht="12.75" customHeight="1">
      <c r="A22" s="199" t="s">
        <v>171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0">
        <f>SUM(J23:J24)</f>
        <v>1428295</v>
      </c>
      <c r="K22" s="40">
        <f>SUM(K23:K24)</f>
        <v>231924</v>
      </c>
      <c r="L22" s="40">
        <f>SUM(L23:L24)</f>
        <v>2631811</v>
      </c>
      <c r="M22" s="40">
        <f>SUM(M23:M24)</f>
        <v>1018181</v>
      </c>
    </row>
    <row r="23" spans="1:13" ht="12.75" customHeight="1">
      <c r="A23" s="196" t="s">
        <v>172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>
        <f>J23</f>
        <v>0</v>
      </c>
      <c r="L23" s="6"/>
      <c r="M23" s="6"/>
    </row>
    <row r="24" spans="1:13" ht="12.75" customHeight="1">
      <c r="A24" s="196" t="s">
        <v>173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>
        <v>1428295</v>
      </c>
      <c r="K24" s="6">
        <f>J24-1196371</f>
        <v>231924</v>
      </c>
      <c r="L24" s="6">
        <v>2631811</v>
      </c>
      <c r="M24" s="6">
        <v>1018181</v>
      </c>
    </row>
    <row r="25" spans="1:13" ht="12.75" customHeight="1">
      <c r="A25" s="199" t="s">
        <v>174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3284490</v>
      </c>
      <c r="K25" s="6">
        <f>J25-289954</f>
        <v>2994536</v>
      </c>
      <c r="L25" s="6">
        <v>0</v>
      </c>
      <c r="M25" s="6">
        <v>0</v>
      </c>
    </row>
    <row r="26" spans="1:13" ht="12.75" customHeight="1">
      <c r="A26" s="199" t="s">
        <v>175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>
        <v>544488</v>
      </c>
      <c r="K26" s="6">
        <f>J26-386672</f>
        <v>157816</v>
      </c>
      <c r="L26" s="6">
        <v>591698</v>
      </c>
      <c r="M26" s="6">
        <v>395471</v>
      </c>
    </row>
    <row r="27" spans="1:13" ht="12.75" customHeight="1">
      <c r="A27" s="199" t="s">
        <v>176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0">
        <f>SUM(J28:J32)</f>
        <v>5388158</v>
      </c>
      <c r="K27" s="40">
        <f>SUM(K28:K32)</f>
        <v>301031</v>
      </c>
      <c r="L27" s="40">
        <f>SUM(L28:L32)</f>
        <v>3347228</v>
      </c>
      <c r="M27" s="40">
        <f>SUM(M28:M32)</f>
        <v>-2879757</v>
      </c>
    </row>
    <row r="28" spans="1:13" ht="12.75" customHeight="1">
      <c r="A28" s="199" t="s">
        <v>177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>
        <v>0</v>
      </c>
      <c r="K28" s="6">
        <f>J28</f>
        <v>0</v>
      </c>
      <c r="L28" s="6">
        <v>0</v>
      </c>
      <c r="M28" s="6">
        <v>0</v>
      </c>
    </row>
    <row r="29" spans="1:13" ht="12.75" customHeight="1">
      <c r="A29" s="199" t="s">
        <v>178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5388158</v>
      </c>
      <c r="K29" s="6">
        <f>J29-5086988-139</f>
        <v>301031</v>
      </c>
      <c r="L29" s="6">
        <v>3306068</v>
      </c>
      <c r="M29" s="6">
        <v>-2920917</v>
      </c>
    </row>
    <row r="30" spans="1:13" ht="12.75" customHeight="1">
      <c r="A30" s="199" t="s">
        <v>179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>
        <v>0</v>
      </c>
      <c r="K30" s="6">
        <f>J30</f>
        <v>0</v>
      </c>
      <c r="L30" s="6">
        <v>0</v>
      </c>
      <c r="M30" s="6">
        <v>0</v>
      </c>
    </row>
    <row r="31" spans="1:13" ht="12.75" customHeight="1">
      <c r="A31" s="199" t="s">
        <v>180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>
        <v>0</v>
      </c>
      <c r="K31" s="6">
        <f>J31</f>
        <v>0</v>
      </c>
      <c r="L31" s="6">
        <v>0</v>
      </c>
      <c r="M31" s="6">
        <v>0</v>
      </c>
    </row>
    <row r="32" spans="1:13" ht="12.75" customHeight="1">
      <c r="A32" s="199" t="s">
        <v>181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>
        <v>0</v>
      </c>
      <c r="K32" s="6">
        <f>J32</f>
        <v>0</v>
      </c>
      <c r="L32" s="6">
        <v>41160</v>
      </c>
      <c r="M32" s="6">
        <v>41160</v>
      </c>
    </row>
    <row r="33" spans="1:13" ht="12.75" customHeight="1">
      <c r="A33" s="199" t="s">
        <v>182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0">
        <f>SUM(J34:J37)</f>
        <v>12897714</v>
      </c>
      <c r="K33" s="40">
        <f>SUM(K34:K37)</f>
        <v>4190056</v>
      </c>
      <c r="L33" s="40">
        <f>SUM(L34:L37)</f>
        <v>10884027</v>
      </c>
      <c r="M33" s="40">
        <f>SUM(M34:M37)</f>
        <v>3612150</v>
      </c>
    </row>
    <row r="34" spans="1:13" ht="12.75" customHeight="1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>
        <v>214549</v>
      </c>
      <c r="K34" s="6">
        <f>J34-195216</f>
        <v>19333</v>
      </c>
      <c r="L34" s="6">
        <v>110233</v>
      </c>
      <c r="M34" s="6">
        <v>-115080</v>
      </c>
    </row>
    <row r="35" spans="1:13" ht="12.75" customHeight="1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10608840</v>
      </c>
      <c r="K35" s="6">
        <f>J35-7095926</f>
        <v>3512914</v>
      </c>
      <c r="L35" s="6">
        <v>9425112</v>
      </c>
      <c r="M35" s="6">
        <v>3289993</v>
      </c>
    </row>
    <row r="36" spans="1:13" ht="12.75" customHeight="1">
      <c r="A36" s="199" t="s">
        <v>185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>
        <v>142298</v>
      </c>
      <c r="K36" s="6">
        <f aca="true" t="shared" si="0" ref="K36:K41">J36</f>
        <v>142298</v>
      </c>
      <c r="L36" s="6">
        <v>197555</v>
      </c>
      <c r="M36" s="6">
        <v>130188</v>
      </c>
    </row>
    <row r="37" spans="1:13" ht="12.75" customHeight="1">
      <c r="A37" s="199" t="s">
        <v>186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>
        <v>1932027</v>
      </c>
      <c r="K37" s="6">
        <f>J37-1416516</f>
        <v>515511</v>
      </c>
      <c r="L37" s="6">
        <v>1151127</v>
      </c>
      <c r="M37" s="6">
        <v>307049</v>
      </c>
    </row>
    <row r="38" spans="1:13" ht="12.75" customHeight="1">
      <c r="A38" s="199" t="s">
        <v>187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>
        <f t="shared" si="0"/>
        <v>0</v>
      </c>
      <c r="L38" s="6">
        <v>0</v>
      </c>
      <c r="M38" s="6">
        <f>L38</f>
        <v>0</v>
      </c>
    </row>
    <row r="39" spans="1:13" ht="12.75" customHeight="1">
      <c r="A39" s="199" t="s">
        <v>188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>
        <f t="shared" si="0"/>
        <v>0</v>
      </c>
      <c r="L39" s="6">
        <v>0</v>
      </c>
      <c r="M39" s="6">
        <f>L39</f>
        <v>0</v>
      </c>
    </row>
    <row r="40" spans="1:13" ht="12.75" customHeight="1">
      <c r="A40" s="199" t="s">
        <v>189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>
        <f t="shared" si="0"/>
        <v>0</v>
      </c>
      <c r="L40" s="6">
        <v>0</v>
      </c>
      <c r="M40" s="6">
        <f>L40</f>
        <v>0</v>
      </c>
    </row>
    <row r="41" spans="1:13" ht="12.75" customHeight="1">
      <c r="A41" s="199" t="s">
        <v>190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>
        <f t="shared" si="0"/>
        <v>0</v>
      </c>
      <c r="L41" s="6">
        <v>0</v>
      </c>
      <c r="M41" s="6">
        <f>L41</f>
        <v>0</v>
      </c>
    </row>
    <row r="42" spans="1:13" ht="12.75" customHeight="1">
      <c r="A42" s="199" t="s">
        <v>191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0">
        <f>J7+J27+J38+J40</f>
        <v>117181855</v>
      </c>
      <c r="K42" s="40">
        <f>K7+K27+K38+K40</f>
        <v>41326048</v>
      </c>
      <c r="L42" s="40">
        <f>L7+L27+L38+L40</f>
        <v>164146274</v>
      </c>
      <c r="M42" s="40">
        <f>M7+M27+M38+M40</f>
        <v>60962555</v>
      </c>
    </row>
    <row r="43" spans="1:13" ht="12.75" customHeight="1">
      <c r="A43" s="199" t="s">
        <v>192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0">
        <f>J10+J33+J39+J41</f>
        <v>131045849</v>
      </c>
      <c r="K43" s="40">
        <f>K10+K33+K39+K41</f>
        <v>46142565</v>
      </c>
      <c r="L43" s="40">
        <f>L10+L33+L39+L41</f>
        <v>151908016</v>
      </c>
      <c r="M43" s="40">
        <f>M10+M33+M39+M41</f>
        <v>60417917</v>
      </c>
    </row>
    <row r="44" spans="1:13" ht="12.75" customHeight="1">
      <c r="A44" s="199" t="s">
        <v>193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0">
        <f>J42-J43</f>
        <v>-13863994</v>
      </c>
      <c r="K44" s="40">
        <f>K42-K43</f>
        <v>-4816517</v>
      </c>
      <c r="L44" s="40">
        <f>L42-L43</f>
        <v>12238258</v>
      </c>
      <c r="M44" s="40">
        <f>M42-M43</f>
        <v>544638</v>
      </c>
    </row>
    <row r="45" spans="1:13" ht="12.75" customHeight="1">
      <c r="A45" s="216" t="s">
        <v>194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0">
        <f>IF(J42&gt;J43,J42-J43,0)</f>
        <v>0</v>
      </c>
      <c r="K45" s="40">
        <f>IF(K42&gt;K43,K42-K43,0)</f>
        <v>0</v>
      </c>
      <c r="L45" s="40">
        <f>IF(L42&gt;L43,L42-L43,0)</f>
        <v>12238258</v>
      </c>
      <c r="M45" s="40">
        <f>IF(M42&gt;M43,M42-M43,0)</f>
        <v>544638</v>
      </c>
    </row>
    <row r="46" spans="1:13" ht="12.75" customHeight="1">
      <c r="A46" s="216" t="s">
        <v>195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0">
        <f>IF(J43&gt;J42,J43-J42,0)</f>
        <v>13863994</v>
      </c>
      <c r="K46" s="40">
        <f>IF(K43&gt;K42,K43-K42,0)</f>
        <v>4816517</v>
      </c>
      <c r="L46" s="40">
        <f>IF(L43&gt;L42,L43-L42,0)</f>
        <v>0</v>
      </c>
      <c r="M46" s="40">
        <f>IF(M43&gt;M42,M43-M42,0)</f>
        <v>0</v>
      </c>
    </row>
    <row r="47" spans="1:13" ht="12.75" customHeight="1">
      <c r="A47" s="199" t="s">
        <v>196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>
        <v>-685281</v>
      </c>
      <c r="K47" s="6">
        <f>J47-0</f>
        <v>-685281</v>
      </c>
      <c r="L47" s="6">
        <v>-595703</v>
      </c>
      <c r="M47" s="6">
        <v>-186825</v>
      </c>
    </row>
    <row r="48" spans="1:13" ht="12.75" customHeight="1">
      <c r="A48" s="199" t="s">
        <v>197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0">
        <f>J44-J47</f>
        <v>-13178713</v>
      </c>
      <c r="K48" s="40">
        <f>K44-K47</f>
        <v>-4131236</v>
      </c>
      <c r="L48" s="40">
        <f>L44-L47</f>
        <v>12833961</v>
      </c>
      <c r="M48" s="40">
        <f>M44-M47</f>
        <v>731463</v>
      </c>
    </row>
    <row r="49" spans="1:13" ht="12.75" customHeight="1">
      <c r="A49" s="216" t="s">
        <v>198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0">
        <f>IF(J48&gt;0,J48,0)</f>
        <v>0</v>
      </c>
      <c r="K49" s="40">
        <f>IF(K48&gt;0,K48,0)</f>
        <v>0</v>
      </c>
      <c r="L49" s="40">
        <f>IF(L48&gt;0,L48,0)</f>
        <v>12833961</v>
      </c>
      <c r="M49" s="40">
        <f>IF(M48&gt;0,M48,0)</f>
        <v>731463</v>
      </c>
    </row>
    <row r="50" spans="1:13" ht="12.75" customHeight="1">
      <c r="A50" s="242" t="s">
        <v>199</v>
      </c>
      <c r="B50" s="243"/>
      <c r="C50" s="243"/>
      <c r="D50" s="243"/>
      <c r="E50" s="243"/>
      <c r="F50" s="243"/>
      <c r="G50" s="243"/>
      <c r="H50" s="244"/>
      <c r="I50" s="2">
        <v>154</v>
      </c>
      <c r="J50" s="47">
        <f>IF(J48&lt;0,-J48,0)</f>
        <v>13178713</v>
      </c>
      <c r="K50" s="47">
        <f>IF(K48&lt;0,-K48,0)</f>
        <v>4131236</v>
      </c>
      <c r="L50" s="47">
        <f>IF(L48&lt;0,-L48,0)</f>
        <v>0</v>
      </c>
      <c r="M50" s="47">
        <f>IF(M48&lt;0,-M48,0)</f>
        <v>0</v>
      </c>
    </row>
    <row r="51" spans="1:13" ht="12.75" customHeight="1">
      <c r="A51" s="238" t="s">
        <v>310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2" t="s">
        <v>200</v>
      </c>
      <c r="B52" s="213"/>
      <c r="C52" s="213"/>
      <c r="D52" s="213"/>
      <c r="E52" s="213"/>
      <c r="F52" s="213"/>
      <c r="G52" s="213"/>
      <c r="H52" s="213"/>
      <c r="I52" s="41"/>
      <c r="J52" s="41"/>
      <c r="K52" s="41"/>
      <c r="L52" s="41"/>
      <c r="M52" s="48"/>
    </row>
    <row r="53" spans="1:13" ht="12.75" customHeight="1">
      <c r="A53" s="199" t="s">
        <v>201</v>
      </c>
      <c r="B53" s="200"/>
      <c r="C53" s="200"/>
      <c r="D53" s="200"/>
      <c r="E53" s="200"/>
      <c r="F53" s="200"/>
      <c r="G53" s="200"/>
      <c r="H53" s="201"/>
      <c r="I53" s="1">
        <v>155</v>
      </c>
      <c r="J53" s="6"/>
      <c r="K53" s="6"/>
      <c r="L53" s="6"/>
      <c r="M53" s="6"/>
    </row>
    <row r="54" spans="1:13" ht="12.75" customHeight="1">
      <c r="A54" s="220" t="s">
        <v>202</v>
      </c>
      <c r="B54" s="221"/>
      <c r="C54" s="221"/>
      <c r="D54" s="221"/>
      <c r="E54" s="221"/>
      <c r="F54" s="221"/>
      <c r="G54" s="221"/>
      <c r="H54" s="222"/>
      <c r="I54" s="1">
        <v>156</v>
      </c>
      <c r="J54" s="7"/>
      <c r="K54" s="7"/>
      <c r="L54" s="7"/>
      <c r="M54" s="7"/>
    </row>
    <row r="55" spans="1:13" ht="12.75" customHeight="1">
      <c r="A55" s="208" t="s">
        <v>203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 customHeight="1">
      <c r="A56" s="212" t="s">
        <v>204</v>
      </c>
      <c r="B56" s="213"/>
      <c r="C56" s="213"/>
      <c r="D56" s="213"/>
      <c r="E56" s="213"/>
      <c r="F56" s="213"/>
      <c r="G56" s="213"/>
      <c r="H56" s="219"/>
      <c r="I56" s="8">
        <v>157</v>
      </c>
      <c r="J56" s="126">
        <f>J48</f>
        <v>-13178713</v>
      </c>
      <c r="K56" s="126">
        <f>K48</f>
        <v>-4131236</v>
      </c>
      <c r="L56" s="126">
        <f>L48</f>
        <v>12833961</v>
      </c>
      <c r="M56" s="126">
        <f>M48</f>
        <v>731463</v>
      </c>
    </row>
    <row r="57" spans="1:13" ht="12.75" customHeight="1">
      <c r="A57" s="199" t="s">
        <v>311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199" t="s">
        <v>205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>
        <v>0</v>
      </c>
      <c r="K58" s="6">
        <v>0</v>
      </c>
      <c r="L58" s="6">
        <v>0</v>
      </c>
      <c r="M58" s="6">
        <f>L58-0</f>
        <v>0</v>
      </c>
    </row>
    <row r="59" spans="1:13" ht="12.75" customHeight="1">
      <c r="A59" s="199" t="s">
        <v>206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>
        <v>0</v>
      </c>
      <c r="K59" s="6">
        <v>0</v>
      </c>
      <c r="L59" s="6">
        <v>0</v>
      </c>
      <c r="M59" s="6">
        <f aca="true" t="shared" si="1" ref="M59:M65">L59-0</f>
        <v>0</v>
      </c>
    </row>
    <row r="60" spans="1:13" ht="12.75" customHeight="1">
      <c r="A60" s="199" t="s">
        <v>207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>
        <v>0</v>
      </c>
      <c r="K60" s="6">
        <v>0</v>
      </c>
      <c r="L60" s="6">
        <v>0</v>
      </c>
      <c r="M60" s="6">
        <f t="shared" si="1"/>
        <v>0</v>
      </c>
    </row>
    <row r="61" spans="1:13" ht="12.75" customHeight="1">
      <c r="A61" s="199" t="s">
        <v>208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>
        <v>0</v>
      </c>
      <c r="K61" s="6">
        <v>0</v>
      </c>
      <c r="L61" s="6">
        <v>0</v>
      </c>
      <c r="M61" s="6">
        <f t="shared" si="1"/>
        <v>0</v>
      </c>
    </row>
    <row r="62" spans="1:13" ht="12.75" customHeight="1">
      <c r="A62" s="199" t="s">
        <v>313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>
        <v>0</v>
      </c>
      <c r="K62" s="6">
        <v>0</v>
      </c>
      <c r="L62" s="6">
        <v>0</v>
      </c>
      <c r="M62" s="6">
        <f t="shared" si="1"/>
        <v>0</v>
      </c>
    </row>
    <row r="63" spans="1:13" ht="12.75" customHeight="1">
      <c r="A63" s="199" t="s">
        <v>209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>
        <v>0</v>
      </c>
      <c r="K63" s="6">
        <v>0</v>
      </c>
      <c r="L63" s="6">
        <v>0</v>
      </c>
      <c r="M63" s="6">
        <f t="shared" si="1"/>
        <v>0</v>
      </c>
    </row>
    <row r="64" spans="1:13" ht="12.75" customHeight="1">
      <c r="A64" s="199" t="s">
        <v>312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>
        <v>0</v>
      </c>
      <c r="K64" s="6">
        <v>0</v>
      </c>
      <c r="L64" s="6">
        <v>0</v>
      </c>
      <c r="M64" s="6">
        <f t="shared" si="1"/>
        <v>0</v>
      </c>
    </row>
    <row r="65" spans="1:13" ht="12.75" customHeight="1">
      <c r="A65" s="199" t="s">
        <v>210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>
        <v>0</v>
      </c>
      <c r="K65" s="6">
        <v>0</v>
      </c>
      <c r="L65" s="6">
        <v>0</v>
      </c>
      <c r="M65" s="6">
        <f t="shared" si="1"/>
        <v>0</v>
      </c>
    </row>
    <row r="66" spans="1:13" ht="12.75" customHeight="1">
      <c r="A66" s="199" t="s">
        <v>211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f>M57-M65</f>
        <v>0</v>
      </c>
    </row>
    <row r="67" spans="1:13" ht="12.75" customHeight="1">
      <c r="A67" s="199" t="s">
        <v>212</v>
      </c>
      <c r="B67" s="200"/>
      <c r="C67" s="200"/>
      <c r="D67" s="200"/>
      <c r="E67" s="200"/>
      <c r="F67" s="200"/>
      <c r="G67" s="200"/>
      <c r="H67" s="201"/>
      <c r="I67" s="1">
        <v>168</v>
      </c>
      <c r="J67" s="47">
        <f>J56+J66</f>
        <v>-13178713</v>
      </c>
      <c r="K67" s="47">
        <f>K56+K66</f>
        <v>-4131236</v>
      </c>
      <c r="L67" s="47">
        <f>L56+L66</f>
        <v>12833961</v>
      </c>
      <c r="M67" s="47">
        <f>M56+M66</f>
        <v>731463</v>
      </c>
    </row>
    <row r="68" spans="1:13" ht="12.75" customHeight="1">
      <c r="A68" s="238" t="s">
        <v>213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214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 customHeight="1">
      <c r="A70" s="199" t="s">
        <v>201</v>
      </c>
      <c r="B70" s="200"/>
      <c r="C70" s="200"/>
      <c r="D70" s="200"/>
      <c r="E70" s="200"/>
      <c r="F70" s="200"/>
      <c r="G70" s="200"/>
      <c r="H70" s="201"/>
      <c r="I70" s="1">
        <v>169</v>
      </c>
      <c r="J70" s="6"/>
      <c r="K70" s="6"/>
      <c r="L70" s="6"/>
      <c r="M70" s="6"/>
    </row>
    <row r="71" spans="1:13" ht="12.75" customHeight="1">
      <c r="A71" s="220" t="s">
        <v>202</v>
      </c>
      <c r="B71" s="221"/>
      <c r="C71" s="221"/>
      <c r="D71" s="221"/>
      <c r="E71" s="221"/>
      <c r="F71" s="221"/>
      <c r="G71" s="221"/>
      <c r="H71" s="222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L57:M67 J53:M54 J56:K67 L56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 K1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4" t="s">
        <v>215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326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51" t="s">
        <v>319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>
      <c r="A4" s="256" t="s">
        <v>54</v>
      </c>
      <c r="B4" s="256"/>
      <c r="C4" s="256"/>
      <c r="D4" s="256"/>
      <c r="E4" s="256"/>
      <c r="F4" s="256"/>
      <c r="G4" s="256"/>
      <c r="H4" s="256"/>
      <c r="I4" s="52" t="s">
        <v>55</v>
      </c>
      <c r="J4" s="53" t="s">
        <v>56</v>
      </c>
      <c r="K4" s="53" t="s">
        <v>57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5" t="s">
        <v>7</v>
      </c>
      <c r="K5" s="55" t="s">
        <v>8</v>
      </c>
    </row>
    <row r="6" spans="1:11" ht="12.75" customHeight="1">
      <c r="A6" s="208" t="s">
        <v>217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>
      <c r="A7" s="196" t="s">
        <v>218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-13863994</v>
      </c>
      <c r="K7" s="6">
        <v>12238258</v>
      </c>
    </row>
    <row r="8" spans="1:11" ht="12.75" customHeight="1">
      <c r="A8" s="196" t="s">
        <v>219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5627319</v>
      </c>
      <c r="K8" s="6">
        <v>5795306</v>
      </c>
    </row>
    <row r="9" spans="1:11" ht="12.75" customHeight="1">
      <c r="A9" s="196" t="s">
        <v>220</v>
      </c>
      <c r="B9" s="197"/>
      <c r="C9" s="197"/>
      <c r="D9" s="197"/>
      <c r="E9" s="197"/>
      <c r="F9" s="197"/>
      <c r="G9" s="197"/>
      <c r="H9" s="197"/>
      <c r="I9" s="1">
        <v>3</v>
      </c>
      <c r="J9" s="6">
        <v>0</v>
      </c>
      <c r="K9" s="6">
        <v>14383208</v>
      </c>
    </row>
    <row r="10" spans="1:11" ht="12.75" customHeight="1">
      <c r="A10" s="196" t="s">
        <v>221</v>
      </c>
      <c r="B10" s="197"/>
      <c r="C10" s="197"/>
      <c r="D10" s="197"/>
      <c r="E10" s="197"/>
      <c r="F10" s="197"/>
      <c r="G10" s="197"/>
      <c r="H10" s="197"/>
      <c r="I10" s="1">
        <v>4</v>
      </c>
      <c r="J10" s="6">
        <v>0</v>
      </c>
      <c r="K10" s="6"/>
    </row>
    <row r="11" spans="1:11" ht="12.75" customHeight="1">
      <c r="A11" s="196" t="s">
        <v>222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0</v>
      </c>
      <c r="K11" s="6"/>
    </row>
    <row r="12" spans="1:11" ht="12.75" customHeight="1">
      <c r="A12" s="196" t="s">
        <v>223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v>1734808</v>
      </c>
      <c r="K12" s="6"/>
    </row>
    <row r="13" spans="1:11" ht="12.75" customHeight="1">
      <c r="A13" s="199" t="s">
        <v>224</v>
      </c>
      <c r="B13" s="200"/>
      <c r="C13" s="200"/>
      <c r="D13" s="200"/>
      <c r="E13" s="200"/>
      <c r="F13" s="200"/>
      <c r="G13" s="200"/>
      <c r="H13" s="200"/>
      <c r="I13" s="1">
        <v>7</v>
      </c>
      <c r="J13" s="128">
        <f>SUM(J7:J12)</f>
        <v>-6501867</v>
      </c>
      <c r="K13" s="128">
        <f>SUM(K7:K12)</f>
        <v>32416772</v>
      </c>
    </row>
    <row r="14" spans="1:11" ht="12.75" customHeight="1">
      <c r="A14" s="196" t="s">
        <v>225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2045244</v>
      </c>
      <c r="K14" s="6">
        <v>0</v>
      </c>
    </row>
    <row r="15" spans="1:11" ht="12.75" customHeight="1">
      <c r="A15" s="196" t="s">
        <v>226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4831125</v>
      </c>
      <c r="K15" s="6">
        <v>15710419</v>
      </c>
    </row>
    <row r="16" spans="1:11" ht="12.75" customHeight="1">
      <c r="A16" s="196" t="s">
        <v>227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0</v>
      </c>
    </row>
    <row r="17" spans="1:11" ht="12.75" customHeight="1">
      <c r="A17" s="196" t="s">
        <v>228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v>0</v>
      </c>
      <c r="K17" s="6">
        <v>14771654</v>
      </c>
    </row>
    <row r="18" spans="1:11" ht="12.75" customHeight="1">
      <c r="A18" s="199" t="s">
        <v>229</v>
      </c>
      <c r="B18" s="200"/>
      <c r="C18" s="200"/>
      <c r="D18" s="200"/>
      <c r="E18" s="200"/>
      <c r="F18" s="200"/>
      <c r="G18" s="200"/>
      <c r="H18" s="200"/>
      <c r="I18" s="1">
        <v>12</v>
      </c>
      <c r="J18" s="128">
        <f>SUM(J14:J17)</f>
        <v>6876369</v>
      </c>
      <c r="K18" s="128">
        <f>SUM(K14:K17)</f>
        <v>30482073</v>
      </c>
    </row>
    <row r="19" spans="1:11" ht="12.75" customHeight="1">
      <c r="A19" s="199" t="s">
        <v>230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128">
        <v>0</v>
      </c>
      <c r="K19" s="128">
        <f>K13-K18</f>
        <v>1934699</v>
      </c>
    </row>
    <row r="20" spans="1:11" ht="12.75" customHeight="1">
      <c r="A20" s="199" t="s">
        <v>231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128">
        <f>IF(J18&gt;J13,J18-J13,0)</f>
        <v>13378236</v>
      </c>
      <c r="K20" s="128">
        <f>IF(K18&gt;K13,K18-K13,0)</f>
        <v>0</v>
      </c>
    </row>
    <row r="21" spans="1:11" ht="12.75" customHeight="1">
      <c r="A21" s="208" t="s">
        <v>232</v>
      </c>
      <c r="B21" s="209"/>
      <c r="C21" s="209"/>
      <c r="D21" s="209"/>
      <c r="E21" s="209"/>
      <c r="F21" s="209"/>
      <c r="G21" s="209"/>
      <c r="H21" s="209"/>
      <c r="I21" s="248"/>
      <c r="J21" s="248"/>
      <c r="K21" s="249"/>
    </row>
    <row r="22" spans="1:11" ht="12.75" customHeight="1">
      <c r="A22" s="196" t="s">
        <v>233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76563</v>
      </c>
      <c r="K22" s="6">
        <v>284523</v>
      </c>
    </row>
    <row r="23" spans="1:11" ht="12.75" customHeight="1">
      <c r="A23" s="196" t="s">
        <v>234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>
        <v>1337838</v>
      </c>
      <c r="K23" s="6"/>
    </row>
    <row r="24" spans="1:11" ht="12.75" customHeight="1">
      <c r="A24" s="196" t="s">
        <v>235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>
        <v>552266</v>
      </c>
      <c r="K24" s="6">
        <v>172258</v>
      </c>
    </row>
    <row r="25" spans="1:11" ht="12.75" customHeight="1">
      <c r="A25" s="196" t="s">
        <v>236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>
        <v>0</v>
      </c>
      <c r="K25" s="6"/>
    </row>
    <row r="26" spans="1:11" ht="12.75" customHeight="1">
      <c r="A26" s="196" t="s">
        <v>237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>
        <v>21013668</v>
      </c>
      <c r="K26" s="6">
        <v>2063000</v>
      </c>
    </row>
    <row r="27" spans="1:11" ht="12.75" customHeight="1">
      <c r="A27" s="199" t="s">
        <v>314</v>
      </c>
      <c r="B27" s="200"/>
      <c r="C27" s="200"/>
      <c r="D27" s="200"/>
      <c r="E27" s="200"/>
      <c r="F27" s="200"/>
      <c r="G27" s="200"/>
      <c r="H27" s="200"/>
      <c r="I27" s="1">
        <v>20</v>
      </c>
      <c r="J27" s="128">
        <f>SUM(J22:J26)</f>
        <v>22980335</v>
      </c>
      <c r="K27" s="128">
        <f>SUM(K22:K26)</f>
        <v>2519781</v>
      </c>
    </row>
    <row r="28" spans="1:11" ht="12.75" customHeight="1">
      <c r="A28" s="196" t="s">
        <v>239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1770591</v>
      </c>
      <c r="K28" s="6">
        <v>2626280</v>
      </c>
    </row>
    <row r="29" spans="1:11" ht="12.75" customHeight="1">
      <c r="A29" s="196" t="s">
        <v>240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>
        <v>1299000</v>
      </c>
      <c r="K29" s="6">
        <v>0</v>
      </c>
    </row>
    <row r="30" spans="1:11" ht="12.75" customHeight="1">
      <c r="A30" s="196" t="s">
        <v>241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>
        <v>1924071</v>
      </c>
      <c r="K30" s="6">
        <v>466500</v>
      </c>
    </row>
    <row r="31" spans="1:11" ht="12.75" customHeight="1">
      <c r="A31" s="199" t="s">
        <v>315</v>
      </c>
      <c r="B31" s="200"/>
      <c r="C31" s="200"/>
      <c r="D31" s="200"/>
      <c r="E31" s="200"/>
      <c r="F31" s="200"/>
      <c r="G31" s="200"/>
      <c r="H31" s="200"/>
      <c r="I31" s="1">
        <v>24</v>
      </c>
      <c r="J31" s="131">
        <f>SUM(J28:J30)</f>
        <v>4993662</v>
      </c>
      <c r="K31" s="131">
        <f>SUM(K28:K30)</f>
        <v>3092780</v>
      </c>
    </row>
    <row r="32" spans="1:11" ht="12.75" customHeight="1">
      <c r="A32" s="199" t="s">
        <v>243</v>
      </c>
      <c r="B32" s="200"/>
      <c r="C32" s="200"/>
      <c r="D32" s="200"/>
      <c r="E32" s="200"/>
      <c r="F32" s="200"/>
      <c r="G32" s="200"/>
      <c r="H32" s="200"/>
      <c r="I32" s="1">
        <v>25</v>
      </c>
      <c r="J32" s="131">
        <f>IF(J27&gt;J31,J27-J31,0)</f>
        <v>17986673</v>
      </c>
      <c r="K32" s="131">
        <f>IF(K27&gt;K31,K27-K31,0)</f>
        <v>0</v>
      </c>
    </row>
    <row r="33" spans="1:11" ht="12.75" customHeight="1">
      <c r="A33" s="199" t="s">
        <v>244</v>
      </c>
      <c r="B33" s="200"/>
      <c r="C33" s="200"/>
      <c r="D33" s="200"/>
      <c r="E33" s="200"/>
      <c r="F33" s="200"/>
      <c r="G33" s="200"/>
      <c r="H33" s="200"/>
      <c r="I33" s="1">
        <v>26</v>
      </c>
      <c r="J33" s="131">
        <f>IF(J31&gt;J27,J31-J27,0)</f>
        <v>0</v>
      </c>
      <c r="K33" s="131">
        <f>IF(K31&gt;K27,K31-K27,0)</f>
        <v>572999</v>
      </c>
    </row>
    <row r="34" spans="1:11" ht="12.75" customHeight="1">
      <c r="A34" s="208" t="s">
        <v>245</v>
      </c>
      <c r="B34" s="209"/>
      <c r="C34" s="209"/>
      <c r="D34" s="209"/>
      <c r="E34" s="209"/>
      <c r="F34" s="209"/>
      <c r="G34" s="209"/>
      <c r="H34" s="209"/>
      <c r="I34" s="248"/>
      <c r="J34" s="248"/>
      <c r="K34" s="249"/>
    </row>
    <row r="35" spans="1:11" ht="12.75" customHeight="1">
      <c r="A35" s="196" t="s">
        <v>246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>
        <v>0</v>
      </c>
      <c r="K35" s="6">
        <v>0</v>
      </c>
    </row>
    <row r="36" spans="1:11" ht="12.75" customHeight="1">
      <c r="A36" s="196" t="s">
        <v>247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0</v>
      </c>
      <c r="K36" s="6">
        <v>821000</v>
      </c>
    </row>
    <row r="37" spans="1:11" ht="12.75" customHeight="1">
      <c r="A37" s="196" t="s">
        <v>248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>
        <v>0</v>
      </c>
      <c r="K37" s="6">
        <v>0</v>
      </c>
    </row>
    <row r="38" spans="1:11" ht="12.75" customHeight="1">
      <c r="A38" s="199" t="s">
        <v>317</v>
      </c>
      <c r="B38" s="200"/>
      <c r="C38" s="200"/>
      <c r="D38" s="200"/>
      <c r="E38" s="200"/>
      <c r="F38" s="200"/>
      <c r="G38" s="200"/>
      <c r="H38" s="200"/>
      <c r="I38" s="1">
        <v>30</v>
      </c>
      <c r="J38" s="128">
        <f>SUM(J35:J37)</f>
        <v>0</v>
      </c>
      <c r="K38" s="128">
        <f>SUM(K35:K37)</f>
        <v>821000</v>
      </c>
    </row>
    <row r="39" spans="1:11" ht="12.75" customHeight="1">
      <c r="A39" s="196" t="s">
        <v>250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963834</v>
      </c>
      <c r="K39" s="6">
        <v>1171250</v>
      </c>
    </row>
    <row r="40" spans="1:11" ht="12.75" customHeight="1">
      <c r="A40" s="196" t="s">
        <v>251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>
        <v>0</v>
      </c>
      <c r="K40" s="6">
        <v>0</v>
      </c>
    </row>
    <row r="41" spans="1:11" ht="12.75" customHeight="1">
      <c r="A41" s="196" t="s">
        <v>252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>
        <v>455068</v>
      </c>
      <c r="K41" s="6">
        <v>286646</v>
      </c>
    </row>
    <row r="42" spans="1:11" ht="12.75" customHeight="1">
      <c r="A42" s="196" t="s">
        <v>253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>
        <v>2267547</v>
      </c>
    </row>
    <row r="43" spans="1:11" ht="12.75" customHeight="1">
      <c r="A43" s="196" t="s">
        <v>254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v>0</v>
      </c>
      <c r="K43" s="6"/>
    </row>
    <row r="44" spans="1:11" ht="12.75" customHeight="1">
      <c r="A44" s="199" t="s">
        <v>316</v>
      </c>
      <c r="B44" s="200"/>
      <c r="C44" s="200"/>
      <c r="D44" s="200"/>
      <c r="E44" s="200"/>
      <c r="F44" s="200"/>
      <c r="G44" s="200"/>
      <c r="H44" s="200"/>
      <c r="I44" s="1">
        <v>36</v>
      </c>
      <c r="J44" s="128">
        <f>SUM(J39:J43)</f>
        <v>1418902</v>
      </c>
      <c r="K44" s="128">
        <f>SUM(K39:K43)</f>
        <v>3725443</v>
      </c>
    </row>
    <row r="45" spans="1:11" ht="12.75" customHeight="1">
      <c r="A45" s="199" t="s">
        <v>256</v>
      </c>
      <c r="B45" s="200"/>
      <c r="C45" s="200"/>
      <c r="D45" s="200"/>
      <c r="E45" s="200"/>
      <c r="F45" s="200"/>
      <c r="G45" s="200"/>
      <c r="H45" s="200"/>
      <c r="I45" s="1">
        <v>37</v>
      </c>
      <c r="J45" s="128">
        <f>IF(J38&gt;J44,J38-J44,0)</f>
        <v>0</v>
      </c>
      <c r="K45" s="128">
        <f>IF(K38&gt;K44,K38-K44,0)</f>
        <v>0</v>
      </c>
    </row>
    <row r="46" spans="1:11" ht="12.75" customHeight="1">
      <c r="A46" s="199" t="s">
        <v>257</v>
      </c>
      <c r="B46" s="200"/>
      <c r="C46" s="200"/>
      <c r="D46" s="200"/>
      <c r="E46" s="200"/>
      <c r="F46" s="200"/>
      <c r="G46" s="200"/>
      <c r="H46" s="200"/>
      <c r="I46" s="1">
        <v>38</v>
      </c>
      <c r="J46" s="128">
        <f>IF(J44&gt;J38,J44-J38,0)</f>
        <v>1418902</v>
      </c>
      <c r="K46" s="128">
        <f>IF(K44&gt;K38,K44-K38,0)</f>
        <v>2904443</v>
      </c>
    </row>
    <row r="47" spans="1:11" ht="12.75" customHeight="1">
      <c r="A47" s="196" t="s">
        <v>258</v>
      </c>
      <c r="B47" s="197"/>
      <c r="C47" s="197"/>
      <c r="D47" s="197"/>
      <c r="E47" s="197"/>
      <c r="F47" s="197"/>
      <c r="G47" s="197"/>
      <c r="H47" s="197"/>
      <c r="I47" s="1">
        <v>39</v>
      </c>
      <c r="J47" s="40">
        <f>IF(J19-J20+J32-J33+J45-J46&gt;0,J19-J20+J32-J33+J45-J46,0)</f>
        <v>3189535</v>
      </c>
      <c r="K47" s="40">
        <v>0</v>
      </c>
    </row>
    <row r="48" spans="1:11" ht="12.75" customHeight="1">
      <c r="A48" s="196" t="s">
        <v>259</v>
      </c>
      <c r="B48" s="197"/>
      <c r="C48" s="197"/>
      <c r="D48" s="197"/>
      <c r="E48" s="197"/>
      <c r="F48" s="197"/>
      <c r="G48" s="197"/>
      <c r="H48" s="197"/>
      <c r="I48" s="1">
        <v>40</v>
      </c>
      <c r="J48" s="40">
        <f>IF(J20-J19+J33-J32+J46-J45&gt;0,J20-J19+J33-J32+J46-J45,0)</f>
        <v>0</v>
      </c>
      <c r="K48" s="40">
        <v>1542743</v>
      </c>
    </row>
    <row r="49" spans="1:11" ht="12.75" customHeight="1">
      <c r="A49" s="196" t="s">
        <v>260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430996</v>
      </c>
      <c r="K49" s="129">
        <v>3533730</v>
      </c>
    </row>
    <row r="50" spans="1:11" ht="12.75" customHeight="1">
      <c r="A50" s="196" t="s">
        <v>262</v>
      </c>
      <c r="B50" s="197"/>
      <c r="C50" s="197"/>
      <c r="D50" s="197"/>
      <c r="E50" s="197"/>
      <c r="F50" s="197"/>
      <c r="G50" s="197"/>
      <c r="H50" s="197"/>
      <c r="I50" s="1">
        <v>42</v>
      </c>
      <c r="J50" s="6">
        <f>J47</f>
        <v>3189535</v>
      </c>
      <c r="K50" s="6">
        <v>0</v>
      </c>
    </row>
    <row r="51" spans="1:11" ht="12.75" customHeight="1">
      <c r="A51" s="196" t="s">
        <v>261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f>J48</f>
        <v>0</v>
      </c>
      <c r="K51" s="6">
        <v>1542743</v>
      </c>
    </row>
    <row r="52" spans="1:11" ht="12.75" customHeight="1">
      <c r="A52" s="196" t="s">
        <v>263</v>
      </c>
      <c r="B52" s="197"/>
      <c r="C52" s="197"/>
      <c r="D52" s="197"/>
      <c r="E52" s="197"/>
      <c r="F52" s="197"/>
      <c r="G52" s="197"/>
      <c r="H52" s="197"/>
      <c r="I52" s="4">
        <v>44</v>
      </c>
      <c r="J52" s="132">
        <f>J49+J50-J51</f>
        <v>3620531</v>
      </c>
      <c r="K52" s="132">
        <f>K49+K50-K51</f>
        <v>1990987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28:K30 J7:K12 J14:K17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4" t="s">
        <v>264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216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58" t="s">
        <v>320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">
      <c r="A4" s="256" t="s">
        <v>265</v>
      </c>
      <c r="B4" s="256"/>
      <c r="C4" s="256"/>
      <c r="D4" s="256"/>
      <c r="E4" s="256"/>
      <c r="F4" s="256"/>
      <c r="G4" s="256"/>
      <c r="H4" s="256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08" t="s">
        <v>217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>
      <c r="A7" s="196" t="s">
        <v>266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6"/>
    </row>
    <row r="8" spans="1:11" ht="12.75" customHeight="1">
      <c r="A8" s="196" t="s">
        <v>267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6"/>
    </row>
    <row r="9" spans="1:11" ht="12.75" customHeight="1">
      <c r="A9" s="196" t="s">
        <v>268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6"/>
    </row>
    <row r="10" spans="1:11" ht="12.75" customHeight="1">
      <c r="A10" s="196" t="s">
        <v>269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6"/>
    </row>
    <row r="11" spans="1:11" ht="12.75" customHeight="1">
      <c r="A11" s="196" t="s">
        <v>270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6"/>
    </row>
    <row r="12" spans="1:11" ht="12.75" customHeight="1">
      <c r="A12" s="199" t="s">
        <v>271</v>
      </c>
      <c r="B12" s="200"/>
      <c r="C12" s="200"/>
      <c r="D12" s="200"/>
      <c r="E12" s="200"/>
      <c r="F12" s="200"/>
      <c r="G12" s="200"/>
      <c r="H12" s="200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196" t="s">
        <v>272</v>
      </c>
      <c r="B13" s="197"/>
      <c r="C13" s="197"/>
      <c r="D13" s="197"/>
      <c r="E13" s="197"/>
      <c r="F13" s="197"/>
      <c r="G13" s="197"/>
      <c r="H13" s="197"/>
      <c r="I13" s="1">
        <v>7</v>
      </c>
      <c r="J13" s="5"/>
      <c r="K13" s="6"/>
    </row>
    <row r="14" spans="1:11" ht="12.75" customHeight="1">
      <c r="A14" s="196" t="s">
        <v>273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6"/>
    </row>
    <row r="15" spans="1:11" ht="12.75" customHeight="1">
      <c r="A15" s="196" t="s">
        <v>274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6"/>
    </row>
    <row r="16" spans="1:11" ht="12.75" customHeight="1">
      <c r="A16" s="196" t="s">
        <v>275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6"/>
    </row>
    <row r="17" spans="1:11" ht="12.75" customHeight="1">
      <c r="A17" s="196" t="s">
        <v>276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6"/>
    </row>
    <row r="18" spans="1:11" ht="12.75" customHeight="1">
      <c r="A18" s="196" t="s">
        <v>277</v>
      </c>
      <c r="B18" s="197"/>
      <c r="C18" s="197"/>
      <c r="D18" s="197"/>
      <c r="E18" s="197"/>
      <c r="F18" s="197"/>
      <c r="G18" s="197"/>
      <c r="H18" s="197"/>
      <c r="I18" s="1">
        <v>12</v>
      </c>
      <c r="J18" s="5"/>
      <c r="K18" s="6"/>
    </row>
    <row r="19" spans="1:11" ht="12.75" customHeight="1">
      <c r="A19" s="199" t="s">
        <v>278</v>
      </c>
      <c r="B19" s="200"/>
      <c r="C19" s="200"/>
      <c r="D19" s="200"/>
      <c r="E19" s="200"/>
      <c r="F19" s="200"/>
      <c r="G19" s="200"/>
      <c r="H19" s="200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199" t="s">
        <v>230</v>
      </c>
      <c r="B20" s="200"/>
      <c r="C20" s="200"/>
      <c r="D20" s="200"/>
      <c r="E20" s="200"/>
      <c r="F20" s="200"/>
      <c r="G20" s="200"/>
      <c r="H20" s="200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199" t="s">
        <v>231</v>
      </c>
      <c r="B21" s="200"/>
      <c r="C21" s="200"/>
      <c r="D21" s="200"/>
      <c r="E21" s="200"/>
      <c r="F21" s="200"/>
      <c r="G21" s="200"/>
      <c r="H21" s="200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08" t="s">
        <v>232</v>
      </c>
      <c r="B22" s="209"/>
      <c r="C22" s="209"/>
      <c r="D22" s="209"/>
      <c r="E22" s="209"/>
      <c r="F22" s="209"/>
      <c r="G22" s="209"/>
      <c r="H22" s="209"/>
      <c r="I22" s="248"/>
      <c r="J22" s="248"/>
      <c r="K22" s="249"/>
    </row>
    <row r="23" spans="1:11" ht="12.75" customHeight="1">
      <c r="A23" s="196" t="s">
        <v>233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6"/>
    </row>
    <row r="24" spans="1:11" ht="12.75" customHeight="1">
      <c r="A24" s="196" t="s">
        <v>234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6"/>
    </row>
    <row r="25" spans="1:11" ht="12.75" customHeight="1">
      <c r="A25" s="196" t="s">
        <v>235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6"/>
    </row>
    <row r="26" spans="1:11" ht="12.75" customHeight="1">
      <c r="A26" s="196" t="s">
        <v>236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6"/>
    </row>
    <row r="27" spans="1:11" ht="12.75" customHeight="1">
      <c r="A27" s="196" t="s">
        <v>237</v>
      </c>
      <c r="B27" s="197"/>
      <c r="C27" s="197"/>
      <c r="D27" s="197"/>
      <c r="E27" s="197"/>
      <c r="F27" s="197"/>
      <c r="G27" s="197"/>
      <c r="H27" s="197"/>
      <c r="I27" s="1">
        <v>20</v>
      </c>
      <c r="J27" s="5"/>
      <c r="K27" s="6"/>
    </row>
    <row r="28" spans="1:11" ht="12.75" customHeight="1">
      <c r="A28" s="199" t="s">
        <v>238</v>
      </c>
      <c r="B28" s="200"/>
      <c r="C28" s="200"/>
      <c r="D28" s="200"/>
      <c r="E28" s="200"/>
      <c r="F28" s="200"/>
      <c r="G28" s="200"/>
      <c r="H28" s="200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196" t="s">
        <v>239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6"/>
    </row>
    <row r="30" spans="1:11" ht="12.75" customHeight="1">
      <c r="A30" s="196" t="s">
        <v>240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6"/>
    </row>
    <row r="31" spans="1:11" ht="12.75" customHeight="1">
      <c r="A31" s="196" t="s">
        <v>241</v>
      </c>
      <c r="B31" s="197"/>
      <c r="C31" s="197"/>
      <c r="D31" s="197"/>
      <c r="E31" s="197"/>
      <c r="F31" s="197"/>
      <c r="G31" s="197"/>
      <c r="H31" s="197"/>
      <c r="I31" s="1">
        <v>24</v>
      </c>
      <c r="J31" s="5"/>
      <c r="K31" s="6"/>
    </row>
    <row r="32" spans="1:11" ht="12.75" customHeight="1">
      <c r="A32" s="199" t="s">
        <v>242</v>
      </c>
      <c r="B32" s="200"/>
      <c r="C32" s="200"/>
      <c r="D32" s="200"/>
      <c r="E32" s="200"/>
      <c r="F32" s="200"/>
      <c r="G32" s="200"/>
      <c r="H32" s="200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199" t="s">
        <v>243</v>
      </c>
      <c r="B33" s="200"/>
      <c r="C33" s="200"/>
      <c r="D33" s="200"/>
      <c r="E33" s="200"/>
      <c r="F33" s="200"/>
      <c r="G33" s="200"/>
      <c r="H33" s="200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199" t="s">
        <v>244</v>
      </c>
      <c r="B34" s="200"/>
      <c r="C34" s="200"/>
      <c r="D34" s="200"/>
      <c r="E34" s="200"/>
      <c r="F34" s="200"/>
      <c r="G34" s="200"/>
      <c r="H34" s="200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08" t="s">
        <v>245</v>
      </c>
      <c r="B35" s="209"/>
      <c r="C35" s="209"/>
      <c r="D35" s="209"/>
      <c r="E35" s="209"/>
      <c r="F35" s="209"/>
      <c r="G35" s="209"/>
      <c r="H35" s="209"/>
      <c r="I35" s="248"/>
      <c r="J35" s="248"/>
      <c r="K35" s="249"/>
    </row>
    <row r="36" spans="1:11" ht="12.75" customHeight="1">
      <c r="A36" s="196" t="s">
        <v>246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6"/>
    </row>
    <row r="37" spans="1:11" ht="12.75" customHeight="1">
      <c r="A37" s="196" t="s">
        <v>247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6"/>
    </row>
    <row r="38" spans="1:11" ht="12.75" customHeight="1">
      <c r="A38" s="196" t="s">
        <v>248</v>
      </c>
      <c r="B38" s="197"/>
      <c r="C38" s="197"/>
      <c r="D38" s="197"/>
      <c r="E38" s="197"/>
      <c r="F38" s="197"/>
      <c r="G38" s="197"/>
      <c r="H38" s="197"/>
      <c r="I38" s="1">
        <v>30</v>
      </c>
      <c r="J38" s="5"/>
      <c r="K38" s="6"/>
    </row>
    <row r="39" spans="1:11" ht="12.75" customHeight="1">
      <c r="A39" s="199" t="s">
        <v>249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196" t="s">
        <v>250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6"/>
    </row>
    <row r="41" spans="1:11" ht="12.75" customHeight="1">
      <c r="A41" s="196" t="s">
        <v>251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6"/>
    </row>
    <row r="42" spans="1:11" ht="12.75" customHeight="1">
      <c r="A42" s="196" t="s">
        <v>252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6"/>
    </row>
    <row r="43" spans="1:11" ht="12.75" customHeight="1">
      <c r="A43" s="196" t="s">
        <v>253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6"/>
    </row>
    <row r="44" spans="1:11" ht="12.75" customHeight="1">
      <c r="A44" s="196" t="s">
        <v>254</v>
      </c>
      <c r="B44" s="197"/>
      <c r="C44" s="197"/>
      <c r="D44" s="197"/>
      <c r="E44" s="197"/>
      <c r="F44" s="197"/>
      <c r="G44" s="197"/>
      <c r="H44" s="197"/>
      <c r="I44" s="1">
        <v>36</v>
      </c>
      <c r="J44" s="5"/>
      <c r="K44" s="6"/>
    </row>
    <row r="45" spans="1:11" ht="12.75" customHeight="1">
      <c r="A45" s="199" t="s">
        <v>255</v>
      </c>
      <c r="B45" s="200"/>
      <c r="C45" s="200"/>
      <c r="D45" s="200"/>
      <c r="E45" s="200"/>
      <c r="F45" s="200"/>
      <c r="G45" s="200"/>
      <c r="H45" s="200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199" t="s">
        <v>256</v>
      </c>
      <c r="B46" s="200"/>
      <c r="C46" s="200"/>
      <c r="D46" s="200"/>
      <c r="E46" s="200"/>
      <c r="F46" s="200"/>
      <c r="G46" s="200"/>
      <c r="H46" s="200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199" t="s">
        <v>257</v>
      </c>
      <c r="B47" s="200"/>
      <c r="C47" s="200"/>
      <c r="D47" s="200"/>
      <c r="E47" s="200"/>
      <c r="F47" s="200"/>
      <c r="G47" s="200"/>
      <c r="H47" s="200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196" t="s">
        <v>258</v>
      </c>
      <c r="B48" s="197"/>
      <c r="C48" s="197"/>
      <c r="D48" s="197"/>
      <c r="E48" s="197"/>
      <c r="F48" s="197"/>
      <c r="G48" s="197"/>
      <c r="H48" s="197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196" t="s">
        <v>259</v>
      </c>
      <c r="B49" s="197"/>
      <c r="C49" s="197"/>
      <c r="D49" s="197"/>
      <c r="E49" s="197"/>
      <c r="F49" s="197"/>
      <c r="G49" s="197"/>
      <c r="H49" s="197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196" t="s">
        <v>260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6"/>
    </row>
    <row r="51" spans="1:11" ht="12.75" customHeight="1">
      <c r="A51" s="196" t="s">
        <v>261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6"/>
    </row>
    <row r="52" spans="1:11" ht="12.75" customHeight="1">
      <c r="A52" s="196" t="s">
        <v>262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6"/>
    </row>
    <row r="53" spans="1:11" ht="12.75" customHeight="1">
      <c r="A53" s="196" t="s">
        <v>263</v>
      </c>
      <c r="B53" s="197"/>
      <c r="C53" s="197"/>
      <c r="D53" s="197"/>
      <c r="E53" s="197"/>
      <c r="F53" s="197"/>
      <c r="G53" s="197"/>
      <c r="H53" s="197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7" sqref="J17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11.00390625" style="62" customWidth="1"/>
    <col min="12" max="16384" width="9.140625" style="62" customWidth="1"/>
  </cols>
  <sheetData>
    <row r="1" spans="1:12" ht="12.75" customHeight="1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1"/>
    </row>
    <row r="2" spans="1:12" ht="15.75">
      <c r="A2" s="32"/>
      <c r="B2" s="60"/>
      <c r="C2" s="259" t="s">
        <v>280</v>
      </c>
      <c r="D2" s="259"/>
      <c r="E2" s="63">
        <v>42736</v>
      </c>
      <c r="F2" s="33" t="s">
        <v>281</v>
      </c>
      <c r="G2" s="260">
        <v>43008</v>
      </c>
      <c r="H2" s="261"/>
      <c r="I2" s="60"/>
      <c r="J2" s="60"/>
      <c r="K2" s="60"/>
      <c r="L2" s="64"/>
    </row>
    <row r="3" spans="1:11" ht="23.25" customHeight="1">
      <c r="A3" s="262" t="s">
        <v>54</v>
      </c>
      <c r="B3" s="262"/>
      <c r="C3" s="262"/>
      <c r="D3" s="262"/>
      <c r="E3" s="262"/>
      <c r="F3" s="262"/>
      <c r="G3" s="262"/>
      <c r="H3" s="262"/>
      <c r="I3" s="66" t="s">
        <v>55</v>
      </c>
      <c r="J3" s="53" t="s">
        <v>282</v>
      </c>
      <c r="K3" s="53" t="s">
        <v>283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68">
        <v>2</v>
      </c>
      <c r="J4" s="67" t="s">
        <v>7</v>
      </c>
      <c r="K4" s="67" t="s">
        <v>8</v>
      </c>
    </row>
    <row r="5" spans="1:11" ht="12.75" customHeight="1">
      <c r="A5" s="264" t="s">
        <v>284</v>
      </c>
      <c r="B5" s="265"/>
      <c r="C5" s="265"/>
      <c r="D5" s="265"/>
      <c r="E5" s="265"/>
      <c r="F5" s="265"/>
      <c r="G5" s="265"/>
      <c r="H5" s="265"/>
      <c r="I5" s="34">
        <v>1</v>
      </c>
      <c r="J5" s="6">
        <v>116604710</v>
      </c>
      <c r="K5" s="126">
        <v>116604710</v>
      </c>
    </row>
    <row r="6" spans="1:11" ht="12.75" customHeight="1">
      <c r="A6" s="264" t="s">
        <v>285</v>
      </c>
      <c r="B6" s="265"/>
      <c r="C6" s="265"/>
      <c r="D6" s="265"/>
      <c r="E6" s="265"/>
      <c r="F6" s="265"/>
      <c r="G6" s="265"/>
      <c r="H6" s="265"/>
      <c r="I6" s="34">
        <v>2</v>
      </c>
      <c r="J6" s="6"/>
      <c r="K6" s="6">
        <v>0</v>
      </c>
    </row>
    <row r="7" spans="1:11" ht="12.75" customHeight="1">
      <c r="A7" s="264" t="s">
        <v>286</v>
      </c>
      <c r="B7" s="265"/>
      <c r="C7" s="265"/>
      <c r="D7" s="265"/>
      <c r="E7" s="265"/>
      <c r="F7" s="265"/>
      <c r="G7" s="265"/>
      <c r="H7" s="265"/>
      <c r="I7" s="34">
        <v>3</v>
      </c>
      <c r="J7" s="40">
        <v>0</v>
      </c>
      <c r="K7" s="6">
        <v>-3104379</v>
      </c>
    </row>
    <row r="8" spans="1:11" ht="12.75" customHeight="1">
      <c r="A8" s="264" t="s">
        <v>287</v>
      </c>
      <c r="B8" s="265"/>
      <c r="C8" s="265"/>
      <c r="D8" s="265"/>
      <c r="E8" s="265"/>
      <c r="F8" s="265"/>
      <c r="G8" s="265"/>
      <c r="H8" s="265"/>
      <c r="I8" s="34">
        <v>4</v>
      </c>
      <c r="J8" s="6">
        <v>-223342725</v>
      </c>
      <c r="K8" s="6">
        <v>-281315332</v>
      </c>
    </row>
    <row r="9" spans="1:11" ht="12.75" customHeight="1">
      <c r="A9" s="264" t="s">
        <v>288</v>
      </c>
      <c r="B9" s="265"/>
      <c r="C9" s="265"/>
      <c r="D9" s="265"/>
      <c r="E9" s="265"/>
      <c r="F9" s="265"/>
      <c r="G9" s="265"/>
      <c r="H9" s="265"/>
      <c r="I9" s="34">
        <v>5</v>
      </c>
      <c r="J9" s="6">
        <v>-60686367</v>
      </c>
      <c r="K9" s="6">
        <v>12833962</v>
      </c>
    </row>
    <row r="10" spans="1:11" ht="12.75" customHeight="1">
      <c r="A10" s="264" t="s">
        <v>289</v>
      </c>
      <c r="B10" s="265"/>
      <c r="C10" s="265"/>
      <c r="D10" s="265"/>
      <c r="E10" s="265"/>
      <c r="F10" s="265"/>
      <c r="G10" s="265"/>
      <c r="H10" s="265"/>
      <c r="I10" s="34">
        <v>6</v>
      </c>
      <c r="J10" s="6">
        <v>137678337</v>
      </c>
      <c r="K10" s="6">
        <v>134964577</v>
      </c>
    </row>
    <row r="11" spans="1:11" ht="12.75" customHeight="1">
      <c r="A11" s="264" t="s">
        <v>290</v>
      </c>
      <c r="B11" s="265"/>
      <c r="C11" s="265"/>
      <c r="D11" s="265"/>
      <c r="E11" s="265"/>
      <c r="F11" s="265"/>
      <c r="G11" s="265"/>
      <c r="H11" s="265"/>
      <c r="I11" s="34">
        <v>7</v>
      </c>
      <c r="J11" s="6">
        <v>0</v>
      </c>
      <c r="K11" s="6">
        <v>0</v>
      </c>
    </row>
    <row r="12" spans="1:11" ht="12.75" customHeight="1">
      <c r="A12" s="264" t="s">
        <v>291</v>
      </c>
      <c r="B12" s="265"/>
      <c r="C12" s="265"/>
      <c r="D12" s="265"/>
      <c r="E12" s="265"/>
      <c r="F12" s="265"/>
      <c r="G12" s="265"/>
      <c r="H12" s="265"/>
      <c r="I12" s="34">
        <v>8</v>
      </c>
      <c r="J12" s="6">
        <v>0</v>
      </c>
      <c r="K12" s="6">
        <v>0</v>
      </c>
    </row>
    <row r="13" spans="1:11" ht="12.75" customHeight="1">
      <c r="A13" s="264" t="s">
        <v>292</v>
      </c>
      <c r="B13" s="265"/>
      <c r="C13" s="265"/>
      <c r="D13" s="265"/>
      <c r="E13" s="265"/>
      <c r="F13" s="265"/>
      <c r="G13" s="265"/>
      <c r="H13" s="265"/>
      <c r="I13" s="34">
        <v>9</v>
      </c>
      <c r="J13" s="6">
        <v>0</v>
      </c>
      <c r="K13" s="6">
        <v>0</v>
      </c>
    </row>
    <row r="14" spans="1:11" ht="12.75" customHeight="1">
      <c r="A14" s="266" t="s">
        <v>293</v>
      </c>
      <c r="B14" s="267"/>
      <c r="C14" s="267"/>
      <c r="D14" s="267"/>
      <c r="E14" s="267"/>
      <c r="F14" s="267"/>
      <c r="G14" s="267"/>
      <c r="H14" s="267"/>
      <c r="I14" s="34">
        <v>10</v>
      </c>
      <c r="J14" s="128">
        <f>SUM(J5:J13)</f>
        <v>-29746045</v>
      </c>
      <c r="K14" s="128">
        <f>SUM(K5:K13)</f>
        <v>-20016462</v>
      </c>
    </row>
    <row r="15" spans="1:11" ht="12.75" customHeight="1">
      <c r="A15" s="264" t="s">
        <v>294</v>
      </c>
      <c r="B15" s="265"/>
      <c r="C15" s="265"/>
      <c r="D15" s="265"/>
      <c r="E15" s="265"/>
      <c r="F15" s="265"/>
      <c r="G15" s="265"/>
      <c r="H15" s="265"/>
      <c r="I15" s="34">
        <v>11</v>
      </c>
      <c r="J15" s="6"/>
      <c r="K15" s="6"/>
    </row>
    <row r="16" spans="1:11" ht="12.75" customHeight="1">
      <c r="A16" s="264" t="s">
        <v>295</v>
      </c>
      <c r="B16" s="265"/>
      <c r="C16" s="265"/>
      <c r="D16" s="265"/>
      <c r="E16" s="265"/>
      <c r="F16" s="265"/>
      <c r="G16" s="265"/>
      <c r="H16" s="265"/>
      <c r="I16" s="34">
        <v>12</v>
      </c>
      <c r="J16" s="6"/>
      <c r="K16" s="6"/>
    </row>
    <row r="17" spans="1:11" ht="12.75" customHeight="1">
      <c r="A17" s="264" t="s">
        <v>296</v>
      </c>
      <c r="B17" s="265"/>
      <c r="C17" s="265"/>
      <c r="D17" s="265"/>
      <c r="E17" s="265"/>
      <c r="F17" s="265"/>
      <c r="G17" s="265"/>
      <c r="H17" s="265"/>
      <c r="I17" s="34">
        <v>13</v>
      </c>
      <c r="J17" s="6"/>
      <c r="K17" s="6"/>
    </row>
    <row r="18" spans="1:11" ht="12.75" customHeight="1">
      <c r="A18" s="264" t="s">
        <v>297</v>
      </c>
      <c r="B18" s="265"/>
      <c r="C18" s="265"/>
      <c r="D18" s="265"/>
      <c r="E18" s="265"/>
      <c r="F18" s="265"/>
      <c r="G18" s="265"/>
      <c r="H18" s="265"/>
      <c r="I18" s="34">
        <v>14</v>
      </c>
      <c r="J18" s="6"/>
      <c r="K18" s="6"/>
    </row>
    <row r="19" spans="1:11" ht="12.75" customHeight="1">
      <c r="A19" s="264" t="s">
        <v>298</v>
      </c>
      <c r="B19" s="265"/>
      <c r="C19" s="265"/>
      <c r="D19" s="265"/>
      <c r="E19" s="265"/>
      <c r="F19" s="265"/>
      <c r="G19" s="265"/>
      <c r="H19" s="265"/>
      <c r="I19" s="34">
        <v>15</v>
      </c>
      <c r="J19" s="6"/>
      <c r="K19" s="6"/>
    </row>
    <row r="20" spans="1:11" ht="12.75" customHeight="1">
      <c r="A20" s="264" t="s">
        <v>299</v>
      </c>
      <c r="B20" s="265"/>
      <c r="C20" s="265"/>
      <c r="D20" s="265"/>
      <c r="E20" s="265"/>
      <c r="F20" s="265"/>
      <c r="G20" s="265"/>
      <c r="H20" s="265"/>
      <c r="I20" s="34">
        <v>16</v>
      </c>
      <c r="J20" s="6"/>
      <c r="K20" s="6"/>
    </row>
    <row r="21" spans="1:11" ht="12.75" customHeight="1">
      <c r="A21" s="266" t="s">
        <v>300</v>
      </c>
      <c r="B21" s="267"/>
      <c r="C21" s="267"/>
      <c r="D21" s="267"/>
      <c r="E21" s="267"/>
      <c r="F21" s="267"/>
      <c r="G21" s="267"/>
      <c r="H21" s="267"/>
      <c r="I21" s="34">
        <v>17</v>
      </c>
      <c r="J21" s="47">
        <f>SUM(J15:J20)</f>
        <v>0</v>
      </c>
      <c r="K21" s="47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8" t="s">
        <v>301</v>
      </c>
      <c r="B23" s="269"/>
      <c r="C23" s="269"/>
      <c r="D23" s="269"/>
      <c r="E23" s="269"/>
      <c r="F23" s="269"/>
      <c r="G23" s="269"/>
      <c r="H23" s="269"/>
      <c r="I23" s="36">
        <v>18</v>
      </c>
      <c r="J23" s="35"/>
      <c r="K23" s="3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37">
        <v>19</v>
      </c>
      <c r="J24" s="65"/>
      <c r="K24" s="65"/>
    </row>
    <row r="25" spans="1:11" ht="30" customHeight="1">
      <c r="A25" s="272" t="s">
        <v>321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1" t="s">
        <v>9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2017-10-26T13:24:13Z</cp:lastPrinted>
  <dcterms:created xsi:type="dcterms:W3CDTF">2008-10-17T11:51:54Z</dcterms:created>
  <dcterms:modified xsi:type="dcterms:W3CDTF">2017-10-26T13:27:22Z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