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 " sheetId="4" r:id="rId4"/>
    <sheet name="NT_D" sheetId="5" state="hidden" r:id="rId5"/>
    <sheet name="PK" sheetId="6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<sst xmlns="http://schemas.openxmlformats.org/spreadsheetml/2006/main" count="393" uniqueCount="343">
  <si>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</si>
  <si>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</si>
  <si>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</si>
  <si>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</si>
  <si>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</si>
  <si>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</si>
  <si>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</si>
  <si>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</si>
  <si>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</si>
  <si>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</si>
  <si>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</si>
  <si>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</si>
  <si>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</si>
  <si>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</si>
  <si>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</si>
  <si>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</si>
  <si>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</si>
  <si>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</si>
  <si>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</si>
  <si>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</si>
  <si>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</si>
  <si>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</si>
  <si>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</si>
  <si>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</si>
  <si>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</si>
  <si>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</si>
  <si>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</si>
  <si>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</si>
  <si>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</si>
  <si>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</si>
  <si>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</si>
  <si>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</si>
  <si>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</si>
  <si>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</si>
  <si>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</si>
  <si>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</si>
  <si>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</si>
  <si>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</si>
  <si>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</si>
  <si>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</si>
  <si>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</si>
  <si>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</si>
  <si>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</si>
  <si>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</si>
  <si>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</si>
  <si>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</si>
  <si>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</si>
  <si>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</si>
  <si>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</si>
  <si>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</si>
  <si>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</si>
  <si>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</si>
  <si>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</si>
  <si>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</si>
  <si>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</si>
  <si>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</si>
  <si>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</si>
  <si>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</si>
  <si>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</si>
  <si>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</si>
  <si>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</si>
  <si>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</si>
  <si>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</si>
  <si>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</si>
  <si>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</si>
  <si>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</si>
  <si>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</si>
  <si>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</si>
  <si>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</si>
  <si>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</si>
  <si>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</si>
  <si>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</si>
  <si>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</si>
  <si>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</si>
  <si>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</si>
  <si>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</si>
  <si>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</si>
  <si>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</si>
  <si>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</si>
  <si>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</si>
  <si>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</si>
  <si>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</si>
  <si>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</si>
  <si>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</si>
  <si>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</si>
  <si>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</si>
  <si>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</si>
  <si>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</si>
  <si>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</si>
  <si>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</si>
  <si>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</si>
  <si>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</si>
  <si>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</si>
  <si>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</si>
  <si>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</si>
  <si>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</si>
  <si>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</si>
  <si>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</si>
  <si>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</si>
  <si>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</si>
  <si>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</si>
  <si>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</si>
  <si>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</si>
  <si>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</si>
  <si>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</si>
  <si>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</si>
  <si>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</si>
  <si>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</si>
  <si>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</si>
  <si>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</si>
  <si>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</si>
  <si>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</si>
  <si>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</si>
  <si>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</si>
  <si>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</si>
  <si>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</si>
  <si>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</si>
  <si>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</si>
  <si>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</si>
  <si>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</si>
  <si>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</si>
  <si>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</si>
  <si>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</si>
  <si>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</si>
  <si>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</si>
  <si>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</si>
  <si>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</si>
  <si>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</si>
  <si>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</si>
  <si>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</si>
  <si>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</si>
  <si>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</si>
  <si>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</si>
  <si>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</si>
  <si>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</si>
  <si>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</si>
  <si>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</si>
  <si>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</si>
  <si>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</si>
  <si>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</si>
  <si>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</si>
  <si>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</si>
  <si>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</si>
  <si>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</si>
  <si>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</si>
  <si>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</si>
  <si>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</si>
  <si>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</si>
  <si>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</si>
  <si>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</si>
  <si>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</si>
  <si>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</si>
  <si>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</si>
  <si>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</si>
  <si>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</si>
  <si>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</si>
  <si>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</si>
  <si>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</si>
  <si>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</si>
  <si>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</si>
  <si>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</si>
  <si>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</si>
  <si>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</si>
  <si>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</si>
  <si>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</si>
  <si>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</si>
  <si>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</si>
  <si>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</si>
  <si>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</si>
  <si>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</si>
  <si>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</si>
  <si>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</si>
  <si>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</si>
  <si>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</si>
  <si>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</si>
  <si>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</si>
  <si>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</si>
  <si>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</si>
  <si>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</si>
  <si>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</si>
  <si>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</si>
  <si>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</si>
  <si>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</si>
  <si>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</si>
  <si>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</si>
  <si>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</si>
  <si>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</si>
  <si>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</si>
  <si>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</si>
  <si>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</si>
  <si>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</si>
  <si>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</si>
  <si>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</si>
  <si>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</si>
  <si>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</si>
  <si>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</si>
  <si>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</si>
  <si>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</si>
  <si>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</si>
  <si>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</si>
  <si>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</si>
  <si>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</si>
  <si>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</si>
  <si>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</si>
  <si>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</si>
  <si>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</si>
  <si>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</si>
  <si>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</si>
  <si>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</si>
  <si>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</si>
  <si>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</si>
  <si>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</si>
  <si>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</si>
  <si>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</si>
  <si>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</si>
  <si>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</si>
  <si>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</si>
  <si>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</si>
  <si>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</si>
  <si>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</si>
  <si>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</si>
  <si>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</si>
  <si>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</si>
  <si>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</si>
  <si>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</si>
  <si>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</si>
  <si>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</si>
  <si>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</si>
  <si>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</si>
  <si>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</si>
  <si>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</si>
  <si>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</si>
  <si>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</si>
  <si>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</si>
  <si>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</si>
  <si>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</si>
  <si>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</si>
  <si>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</si>
  <si>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</si>
  <si>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</si>
  <si>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</si>
  <si>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</si>
  <si>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</si>
  <si>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</si>
  <si>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</si>
  <si>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</si>
  <si>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</si>
  <si>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</si>
  <si>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</si>
  <si>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</si>
  <si>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</si>
  <si>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</si>
  <si>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</si>
  <si>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</si>
  <si>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</si>
  <si>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</si>
  <si>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</si>
  <si>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</si>
  <si>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</si>
  <si>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</si>
  <si>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</si>
  <si>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</si>
  <si>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</si>
  <si>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</si>
  <si>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</si>
  <si>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</si>
  <si>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</si>
  <si>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</si>
  <si>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</si>
  <si>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</si>
  <si>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</si>
  <si>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</si>
  <si>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</si>
  <si>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</si>
  <si>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</si>
  <si>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</si>
  <si>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</si>
  <si>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</si>
  <si>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</si>
  <si>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</si>
  <si>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</si>
  <si>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</si>
  <si>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</si>
  <si>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</si>
  <si>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</si>
  <si>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</si>
  <si>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</si>
  <si>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</si>
  <si>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</si>
  <si>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</si>
  <si>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</si>
  <si>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</si>
  <si>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</si>
  <si>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</si>
  <si>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</si>
  <si>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</si>
  <si>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</si>
  <si>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</si>
  <si>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</si>
  <si>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</si>
  <si>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</si>
  <si>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</si>
  <si>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</si>
  <si>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</si>
  <si>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</si>
  <si>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</si>
  <si>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</si>
  <si>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</si>
  <si>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</si>
  <si>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</si>
  <si>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</si>
  <si>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</si>
  <si>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</si>
  <si>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</si>
  <si>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</si>
  <si>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</si>
  <si>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</si>
  <si>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</si>
  <si>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</si>
  <si>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</si>
  <si>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</si>
  <si>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</si>
  <si>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</si>
  <si>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</si>
  <si>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</si>
  <si>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</si>
  <si>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</si>
  <si>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</si>
  <si>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</si>
  <si>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</si>
  <si>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</si>
  <si>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</si>
  <si>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01 6125 404</t>
  </si>
  <si>
    <t>NE</t>
  </si>
  <si>
    <t>Obveznik: INSTITUT IGH D.D._________________________________________</t>
  </si>
  <si>
    <t>Obveznik: INSTITUT IGH D.D.___________________________________________</t>
  </si>
  <si>
    <t>Obveznik: INSTITUT IGH D.D.______________________________________________</t>
  </si>
  <si>
    <t>http://www.igh.hr</t>
  </si>
  <si>
    <t>OLIVER KUMRIĆ</t>
  </si>
  <si>
    <t>stanje na dan 31.12.2017</t>
  </si>
  <si>
    <t>u razdoblju 01.01.2017. do 31.12.2017.</t>
  </si>
  <si>
    <t>TOMISLAV ĐURIĆ</t>
  </si>
  <si>
    <t>01 6125 411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</si>
</sst>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4" fillId="33" borderId="29" xfId="53" applyNumberFormat="1" applyFill="1" applyBorder="1" applyAlignment="1" applyProtection="1">
      <alignment horizontal="left" vertical="center"/>
      <protection hidden="1" locked="0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49" fontId="2" fillId="33" borderId="29" xfId="58" applyNumberFormat="1" applyFont="1" applyFill="1" applyBorder="1" applyAlignment="1" applyProtection="1">
      <alignment horizontal="left" vertical="center"/>
      <protection hidden="1" locked="0"/>
    </xf>
    <xf numFmtId="0" fontId="3" fillId="33" borderId="30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35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35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35" borderId="30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2" fillId="33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2" fillId="33" borderId="30" xfId="58" applyFont="1" applyFill="1" applyBorder="1" applyAlignment="1" applyProtection="1">
      <alignment horizontal="left" vertical="center"/>
      <protection hidden="1" locked="0"/>
    </xf>
    <xf numFmtId="0" fontId="2" fillId="33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9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30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30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30" xfId="58" applyFont="1" applyBorder="1" applyAlignment="1">
      <alignment horizontal="left" vertical="center"/>
      <protection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7" borderId="34" xfId="0" applyFont="1" applyFill="1" applyBorder="1" applyAlignment="1" applyProtection="1">
      <alignment vertical="center" wrapText="1"/>
      <protection hidden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>
      <alignment vertical="center" wrapText="1"/>
    </xf>
    <xf numFmtId="0" fontId="9" fillId="36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0" fillId="38" borderId="35" xfId="0" applyFont="1" applyFill="1" applyBorder="1" applyAlignment="1">
      <alignment vertical="center" wrapText="1"/>
    </xf>
    <xf numFmtId="0" fontId="0" fillId="38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2">
      <selection activeCell="C50" sqref="C50:I5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41" t="s">
        <v>323</v>
      </c>
      <c r="D6" s="142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41" t="s">
        <v>324</v>
      </c>
      <c r="D8" s="142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1" t="s">
        <v>325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3" t="s">
        <v>326</v>
      </c>
      <c r="D12" s="167"/>
      <c r="E12" s="167"/>
      <c r="F12" s="167"/>
      <c r="G12" s="167"/>
      <c r="H12" s="167"/>
      <c r="I12" s="16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9">
        <v>10000</v>
      </c>
      <c r="D14" s="170"/>
      <c r="E14" s="31"/>
      <c r="F14" s="143" t="s">
        <v>327</v>
      </c>
      <c r="G14" s="167"/>
      <c r="H14" s="167"/>
      <c r="I14" s="16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3" t="s">
        <v>328</v>
      </c>
      <c r="D16" s="167"/>
      <c r="E16" s="167"/>
      <c r="F16" s="167"/>
      <c r="G16" s="167"/>
      <c r="H16" s="167"/>
      <c r="I16" s="16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60" t="s">
        <v>329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60" t="s">
        <v>337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3" t="s">
        <v>327</v>
      </c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3" t="s">
        <v>330</v>
      </c>
      <c r="E24" s="163"/>
      <c r="F24" s="163"/>
      <c r="G24" s="164"/>
      <c r="H24" s="38" t="s">
        <v>270</v>
      </c>
      <c r="I24" s="118">
        <v>543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8" t="s">
        <v>333</v>
      </c>
      <c r="D26" s="49"/>
      <c r="E26" s="22"/>
      <c r="F26" s="50"/>
      <c r="G26" s="126" t="s">
        <v>273</v>
      </c>
      <c r="H26" s="127"/>
      <c r="I26" s="51" t="s">
        <v>331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1"/>
      <c r="B30" s="144"/>
      <c r="C30" s="144"/>
      <c r="D30" s="145"/>
      <c r="E30" s="151"/>
      <c r="F30" s="144"/>
      <c r="G30" s="144"/>
      <c r="H30" s="141"/>
      <c r="I30" s="14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51"/>
      <c r="B32" s="144"/>
      <c r="C32" s="144"/>
      <c r="D32" s="145"/>
      <c r="E32" s="151"/>
      <c r="F32" s="144"/>
      <c r="G32" s="144"/>
      <c r="H32" s="141"/>
      <c r="I32" s="142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1"/>
      <c r="B34" s="144"/>
      <c r="C34" s="144"/>
      <c r="D34" s="145"/>
      <c r="E34" s="151"/>
      <c r="F34" s="144"/>
      <c r="G34" s="144"/>
      <c r="H34" s="141"/>
      <c r="I34" s="142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1"/>
      <c r="B36" s="144"/>
      <c r="C36" s="144"/>
      <c r="D36" s="145"/>
      <c r="E36" s="151"/>
      <c r="F36" s="144"/>
      <c r="G36" s="144"/>
      <c r="H36" s="141"/>
      <c r="I36" s="142"/>
      <c r="J36" s="22"/>
      <c r="K36" s="22"/>
      <c r="L36" s="22"/>
    </row>
    <row r="37" spans="1:12" ht="12.75">
      <c r="A37" s="58"/>
      <c r="B37" s="58"/>
      <c r="C37" s="146"/>
      <c r="D37" s="147"/>
      <c r="E37" s="31"/>
      <c r="F37" s="146"/>
      <c r="G37" s="147"/>
      <c r="H37" s="31"/>
      <c r="I37" s="31"/>
      <c r="J37" s="22"/>
      <c r="K37" s="22"/>
      <c r="L37" s="22"/>
    </row>
    <row r="38" spans="1:12" ht="12.75">
      <c r="A38" s="151"/>
      <c r="B38" s="144"/>
      <c r="C38" s="144"/>
      <c r="D38" s="145"/>
      <c r="E38" s="151"/>
      <c r="F38" s="144"/>
      <c r="G38" s="144"/>
      <c r="H38" s="141"/>
      <c r="I38" s="142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1"/>
      <c r="B40" s="144"/>
      <c r="C40" s="144"/>
      <c r="D40" s="145"/>
      <c r="E40" s="151"/>
      <c r="F40" s="144"/>
      <c r="G40" s="144"/>
      <c r="H40" s="141"/>
      <c r="I40" s="142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41"/>
      <c r="D44" s="142"/>
      <c r="E44" s="32"/>
      <c r="F44" s="143"/>
      <c r="G44" s="144"/>
      <c r="H44" s="144"/>
      <c r="I44" s="145"/>
      <c r="J44" s="22"/>
      <c r="K44" s="22"/>
      <c r="L44" s="22"/>
    </row>
    <row r="45" spans="1:12" ht="12.75">
      <c r="A45" s="58"/>
      <c r="B45" s="58"/>
      <c r="C45" s="146"/>
      <c r="D45" s="147"/>
      <c r="E45" s="31"/>
      <c r="F45" s="146"/>
      <c r="G45" s="148"/>
      <c r="H45" s="66"/>
      <c r="I45" s="66"/>
      <c r="J45" s="22"/>
      <c r="K45" s="22"/>
      <c r="L45" s="22"/>
    </row>
    <row r="46" spans="1:12" ht="12.75">
      <c r="A46" s="121" t="s">
        <v>278</v>
      </c>
      <c r="B46" s="122"/>
      <c r="C46" s="143" t="s">
        <v>341</v>
      </c>
      <c r="D46" s="149"/>
      <c r="E46" s="149"/>
      <c r="F46" s="149"/>
      <c r="G46" s="149"/>
      <c r="H46" s="149"/>
      <c r="I46" s="150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37" t="s">
        <v>342</v>
      </c>
      <c r="D48" s="138"/>
      <c r="E48" s="139"/>
      <c r="F48" s="32"/>
      <c r="G48" s="38" t="s">
        <v>281</v>
      </c>
      <c r="H48" s="128" t="s">
        <v>332</v>
      </c>
      <c r="I48" s="125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329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338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8"/>
      <c r="B53" s="68"/>
      <c r="C53" s="132" t="s">
        <v>283</v>
      </c>
      <c r="D53" s="132"/>
      <c r="E53" s="132"/>
      <c r="F53" s="132"/>
      <c r="G53" s="132"/>
      <c r="H53" s="132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0" t="s">
        <v>284</v>
      </c>
      <c r="C55" s="131"/>
      <c r="D55" s="131"/>
      <c r="E55" s="131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322</v>
      </c>
      <c r="C56" s="114"/>
      <c r="D56" s="114"/>
      <c r="E56" s="114"/>
      <c r="F56" s="114"/>
      <c r="G56" s="114"/>
      <c r="H56" s="136"/>
      <c r="I56" s="136"/>
      <c r="J56" s="22"/>
      <c r="K56" s="22"/>
      <c r="L56" s="22"/>
    </row>
    <row r="57" spans="1:12" ht="12.75">
      <c r="A57" s="68"/>
      <c r="B57" s="113" t="s">
        <v>317</v>
      </c>
      <c r="C57" s="114"/>
      <c r="D57" s="114"/>
      <c r="E57" s="114"/>
      <c r="F57" s="114"/>
      <c r="G57" s="114"/>
      <c r="H57" s="136"/>
      <c r="I57" s="136"/>
      <c r="J57" s="22"/>
      <c r="K57" s="22"/>
      <c r="L57" s="22"/>
    </row>
    <row r="58" spans="1:12" ht="12.75">
      <c r="A58" s="68"/>
      <c r="B58" s="113" t="s">
        <v>318</v>
      </c>
      <c r="C58" s="114"/>
      <c r="D58" s="114"/>
      <c r="E58" s="114"/>
      <c r="F58" s="114"/>
      <c r="G58" s="114"/>
      <c r="H58" s="136"/>
      <c r="I58" s="136"/>
      <c r="J58" s="22"/>
      <c r="K58" s="22"/>
      <c r="L58" s="22"/>
    </row>
    <row r="59" spans="1:12" ht="12.75">
      <c r="A59" s="68"/>
      <c r="B59" s="113" t="s">
        <v>319</v>
      </c>
      <c r="C59" s="115"/>
      <c r="D59" s="115"/>
      <c r="E59" s="115"/>
      <c r="F59" s="115"/>
      <c r="G59" s="115"/>
      <c r="H59" s="136"/>
      <c r="I59" s="136"/>
      <c r="J59" s="22"/>
      <c r="K59" s="22"/>
      <c r="L59" s="22"/>
    </row>
    <row r="60" spans="1:12" ht="12.75">
      <c r="A60" s="68"/>
      <c r="B60" s="113" t="s">
        <v>320</v>
      </c>
      <c r="C60" s="115"/>
      <c r="D60" s="115"/>
      <c r="E60" s="115"/>
      <c r="F60" s="115"/>
      <c r="G60" s="115"/>
      <c r="H60" s="136"/>
      <c r="I60" s="136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A30:I30 A32:I32 I24 A34:D34 C26 I26" name="Range1"/>
    <protectedRange sqref="C6:D6 C8:D8 C10:D10 C12:I12 C14:D14 F14:I14 C16:I16 C18:I18 C20:I20 C22:F22" name="Range1_1"/>
    <protectedRange sqref="C24:G24" name="Range1_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N85" sqref="N85"/>
    </sheetView>
  </sheetViews>
  <sheetFormatPr defaultColWidth="9.140625" defaultRowHeight="12.75"/>
  <cols>
    <col min="10" max="10" width="11.7109375" style="0" customWidth="1"/>
    <col min="11" max="11" width="11.8515625" style="0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339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0" t="s">
        <v>334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6" t="s">
        <v>288</v>
      </c>
      <c r="J5" s="77" t="s">
        <v>115</v>
      </c>
      <c r="K5" s="78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200" t="s">
        <v>62</v>
      </c>
      <c r="B8" s="201"/>
      <c r="C8" s="201"/>
      <c r="D8" s="201"/>
      <c r="E8" s="201"/>
      <c r="F8" s="201"/>
      <c r="G8" s="201"/>
      <c r="H8" s="202"/>
      <c r="I8" s="6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361314398</v>
      </c>
      <c r="K9" s="12">
        <f>K10+K17+K27+K36+K40</f>
        <v>263217656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4144908</v>
      </c>
      <c r="K10" s="12">
        <f>SUM(K11:K16)</f>
        <v>1873605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1531701</v>
      </c>
      <c r="K12" s="13">
        <v>1796944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2613207</v>
      </c>
      <c r="K15" s="13">
        <v>76661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175963426</v>
      </c>
      <c r="K17" s="12">
        <f>SUM(K18:K26)</f>
        <v>145954918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63760082</v>
      </c>
      <c r="K18" s="13">
        <v>52469512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62001464</v>
      </c>
      <c r="K19" s="13">
        <v>51466514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13934871</v>
      </c>
      <c r="K20" s="13">
        <v>13194910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5473529</v>
      </c>
      <c r="K21" s="13">
        <v>5317601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335434</v>
      </c>
      <c r="K23" s="13">
        <v>169707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26537960</v>
      </c>
      <c r="K24" s="13">
        <v>21767475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303336</v>
      </c>
      <c r="K25" s="13">
        <v>303336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3616750</v>
      </c>
      <c r="K26" s="13">
        <v>1265863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179619099</v>
      </c>
      <c r="K27" s="12">
        <f>SUM(K28:K35)</f>
        <v>113950746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171137604</v>
      </c>
      <c r="K28" s="13">
        <v>107967865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5088198</v>
      </c>
      <c r="K29" s="13">
        <v>4141167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0</v>
      </c>
      <c r="K30" s="13">
        <v>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0</v>
      </c>
      <c r="K32" s="13">
        <v>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444745</v>
      </c>
      <c r="K33" s="13">
        <v>855365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2948552</v>
      </c>
      <c r="K34" s="13">
        <v>986349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1586965</v>
      </c>
      <c r="K36" s="12">
        <f>SUM(K37:K39)</f>
        <v>1438387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1586965</v>
      </c>
      <c r="K38" s="13">
        <v>945619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492768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166258803</v>
      </c>
      <c r="K41" s="12">
        <f>K42+K50+K57+K65</f>
        <v>202766735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108840997</v>
      </c>
      <c r="K42" s="12">
        <f>SUM(K43:K49)</f>
        <v>108840997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0</v>
      </c>
      <c r="K43" s="13">
        <v>0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247493</v>
      </c>
      <c r="K44" s="13">
        <v>247493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568162</v>
      </c>
      <c r="K46" s="13">
        <v>568162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108025342</v>
      </c>
      <c r="K48" s="13">
        <v>108025342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40596629</v>
      </c>
      <c r="K50" s="12">
        <f>SUM(K51:K56)</f>
        <v>70653485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790148</v>
      </c>
      <c r="K51" s="13">
        <v>1422527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36784143</v>
      </c>
      <c r="K52" s="13">
        <v>42155390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678198</v>
      </c>
      <c r="K54" s="13">
        <v>743380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955976</v>
      </c>
      <c r="K55" s="13">
        <v>426554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1388164</v>
      </c>
      <c r="K56" s="13">
        <v>25905634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13287447</v>
      </c>
      <c r="K57" s="12">
        <f>SUM(K58:K64)</f>
        <v>17669141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298204</v>
      </c>
      <c r="K59" s="13">
        <v>2818460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0</v>
      </c>
      <c r="K62" s="13">
        <v>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12989243</v>
      </c>
      <c r="K63" s="13">
        <v>14850681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0</v>
      </c>
      <c r="K64" s="13">
        <v>0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3533730</v>
      </c>
      <c r="K65" s="13">
        <v>5603112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4023444</v>
      </c>
      <c r="K66" s="13">
        <v>9028336</v>
      </c>
    </row>
    <row r="67" spans="1:11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531596645</v>
      </c>
      <c r="K67" s="12">
        <f>K8+K9+K41+K66</f>
        <v>475012727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38642783</v>
      </c>
      <c r="K68" s="14">
        <v>48563482</v>
      </c>
    </row>
    <row r="69" spans="1:11" ht="12.75">
      <c r="A69" s="212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200" t="s">
        <v>199</v>
      </c>
      <c r="B70" s="201"/>
      <c r="C70" s="201"/>
      <c r="D70" s="201"/>
      <c r="E70" s="201"/>
      <c r="F70" s="201"/>
      <c r="G70" s="201"/>
      <c r="H70" s="202"/>
      <c r="I70" s="6">
        <v>62</v>
      </c>
      <c r="J70" s="20">
        <f>J71+J72+J73+J79+J80+J83+J86</f>
        <v>-27427254</v>
      </c>
      <c r="K70" s="20">
        <f>K71+K72+K73+K79+K80+K83+K86</f>
        <v>-56160721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116604710</v>
      </c>
      <c r="K71" s="13">
        <v>116604710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-255383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2318790</v>
      </c>
      <c r="K73" s="12">
        <f>K74+K75-K76+K77+K78</f>
        <v>1746837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0</v>
      </c>
      <c r="K74" s="13">
        <v>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1446309</v>
      </c>
      <c r="K75" s="13">
        <v>1446309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1446309</v>
      </c>
      <c r="K76" s="13">
        <v>3196416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2318790</v>
      </c>
      <c r="K78" s="13">
        <v>3496944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137678338</v>
      </c>
      <c r="K79" s="13">
        <v>118859998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-223342725</v>
      </c>
      <c r="K80" s="12">
        <f>K81-K82</f>
        <v>-280712580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5385153</v>
      </c>
      <c r="K81" s="13">
        <v>0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228727878</v>
      </c>
      <c r="K82" s="13">
        <v>280712580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-60686367</v>
      </c>
      <c r="K83" s="12">
        <f>K84-K85</f>
        <v>-12404303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0</v>
      </c>
      <c r="K84" s="13">
        <v>0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60686367</v>
      </c>
      <c r="K85" s="13">
        <v>12404303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6851514</v>
      </c>
      <c r="K87" s="12">
        <f>SUM(K88:K90)</f>
        <v>2642032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768473</v>
      </c>
      <c r="K88" s="13">
        <v>807134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6083041</v>
      </c>
      <c r="K90" s="13">
        <v>1834898</v>
      </c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321829905</v>
      </c>
      <c r="K91" s="12">
        <f>SUM(K92:K100)</f>
        <v>262281955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241778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16">
        <v>70500</v>
      </c>
      <c r="K93" s="116">
        <v>65400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280626784</v>
      </c>
      <c r="K94" s="13">
        <v>235927412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6152231</v>
      </c>
      <c r="K96" s="13">
        <v>197924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4464873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30273739</v>
      </c>
      <c r="K100" s="13">
        <v>26091219</v>
      </c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198193641</v>
      </c>
      <c r="K101" s="12">
        <f>SUM(K102:K113)</f>
        <v>232002328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1380990</v>
      </c>
      <c r="K102" s="13">
        <v>2429074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2973345</v>
      </c>
      <c r="K103" s="13">
        <v>2417350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65459326</v>
      </c>
      <c r="K104" s="13">
        <v>81117807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2809026</v>
      </c>
      <c r="K105" s="13">
        <v>6741010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24435373</v>
      </c>
      <c r="K106" s="13">
        <v>38499660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70973241</v>
      </c>
      <c r="K107" s="13">
        <v>70973241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302688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9036057</v>
      </c>
      <c r="K109" s="13">
        <v>9179364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12481386</v>
      </c>
      <c r="K110" s="13">
        <v>14619969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0</v>
      </c>
      <c r="K111" s="13">
        <v>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8644897</v>
      </c>
      <c r="K113" s="13">
        <v>5722165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32148839</v>
      </c>
      <c r="K114" s="13">
        <v>34247133</v>
      </c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531596645</v>
      </c>
      <c r="K115" s="12">
        <f>K70+K87+K91+K101+K114</f>
        <v>475012727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>
        <v>38642783</v>
      </c>
      <c r="K116" s="14">
        <v>48563482</v>
      </c>
    </row>
    <row r="117" spans="1:11" ht="12.75">
      <c r="A117" s="212" t="s">
        <v>289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00" t="s">
        <v>193</v>
      </c>
      <c r="B118" s="201"/>
      <c r="C118" s="201"/>
      <c r="D118" s="201"/>
      <c r="E118" s="201"/>
      <c r="F118" s="201"/>
      <c r="G118" s="201"/>
      <c r="H118" s="201"/>
      <c r="I118" s="223"/>
      <c r="J118" s="223"/>
      <c r="K118" s="224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25" t="s">
        <v>9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5" t="s">
        <v>102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94:K116 J87:K92 J80:K85 J73:K78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1">
      <selection activeCell="A35" sqref="A35:H35"/>
    </sheetView>
  </sheetViews>
  <sheetFormatPr defaultColWidth="9.140625" defaultRowHeight="12.75"/>
  <cols>
    <col min="10" max="10" width="11.57421875" style="0" customWidth="1"/>
    <col min="11" max="11" width="10.8515625" style="0" customWidth="1"/>
  </cols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340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8" t="s">
        <v>335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6" t="s">
        <v>290</v>
      </c>
      <c r="J5" s="78" t="s">
        <v>156</v>
      </c>
      <c r="K5" s="78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1" ht="12.75">
      <c r="A7" s="200" t="s">
        <v>26</v>
      </c>
      <c r="B7" s="201"/>
      <c r="C7" s="201"/>
      <c r="D7" s="201"/>
      <c r="E7" s="201"/>
      <c r="F7" s="201"/>
      <c r="G7" s="201"/>
      <c r="H7" s="202"/>
      <c r="I7" s="6">
        <v>111</v>
      </c>
      <c r="J7" s="20">
        <f>SUM(J8:J9)</f>
        <v>176461943</v>
      </c>
      <c r="K7" s="20">
        <f>SUM(K8:K9)</f>
        <v>219577597</v>
      </c>
    </row>
    <row r="8" spans="1:11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162885308</v>
      </c>
      <c r="K8" s="13">
        <v>208113277</v>
      </c>
    </row>
    <row r="9" spans="1:11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13576635</v>
      </c>
      <c r="K9" s="13">
        <v>11464320</v>
      </c>
    </row>
    <row r="10" spans="1:11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225104921</v>
      </c>
      <c r="K10" s="12">
        <f>K11+K12+K16+K20+K21+K22+K25+K26</f>
        <v>210615376</v>
      </c>
    </row>
    <row r="11" spans="1:11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>
        <v>0</v>
      </c>
      <c r="K11" s="13">
        <v>0</v>
      </c>
    </row>
    <row r="12" spans="1:11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51447186</v>
      </c>
      <c r="K12" s="12">
        <f>SUM(K13:K15)</f>
        <v>77378250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7143936</v>
      </c>
      <c r="K13" s="13">
        <v>7810838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0</v>
      </c>
      <c r="K14" s="13">
        <v>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44303250</v>
      </c>
      <c r="K15" s="13">
        <v>69567412</v>
      </c>
    </row>
    <row r="16" spans="1:11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88293515</v>
      </c>
      <c r="K16" s="12">
        <f>SUM(K17:K19)</f>
        <v>94221278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50973330</v>
      </c>
      <c r="K17" s="13">
        <v>58257412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24416002</v>
      </c>
      <c r="K18" s="13">
        <v>23491330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12904183</v>
      </c>
      <c r="K19" s="13">
        <v>12472536</v>
      </c>
    </row>
    <row r="20" spans="1:11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7636060</v>
      </c>
      <c r="K20" s="13">
        <v>8037286</v>
      </c>
    </row>
    <row r="21" spans="1:11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20356716</v>
      </c>
      <c r="K21" s="13">
        <v>17031609</v>
      </c>
    </row>
    <row r="22" spans="1:11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9873381</v>
      </c>
      <c r="K22" s="12">
        <f>SUM(K23:K24)</f>
        <v>13063379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7369338</v>
      </c>
      <c r="K23" s="13">
        <v>9840357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2504043</v>
      </c>
      <c r="K24" s="13">
        <v>3223022</v>
      </c>
    </row>
    <row r="25" spans="1:11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>
        <v>998355</v>
      </c>
      <c r="K25" s="13">
        <v>64020</v>
      </c>
    </row>
    <row r="26" spans="1:11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>
        <v>46499708</v>
      </c>
      <c r="K26" s="13">
        <v>819554</v>
      </c>
    </row>
    <row r="27" spans="1:11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4323725</v>
      </c>
      <c r="K27" s="12">
        <f>SUM(K28:K32)</f>
        <v>5180440</v>
      </c>
    </row>
    <row r="28" spans="1:11" ht="25.5" customHeight="1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11218</v>
      </c>
      <c r="K28" s="13">
        <v>1524780</v>
      </c>
    </row>
    <row r="29" spans="1:11" ht="25.5" customHeight="1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4308965</v>
      </c>
      <c r="K29" s="13">
        <v>3655235</v>
      </c>
    </row>
    <row r="30" spans="1:11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>
        <v>0</v>
      </c>
      <c r="K30" s="13">
        <v>0</v>
      </c>
    </row>
    <row r="31" spans="1:11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>
        <v>0</v>
      </c>
      <c r="K31" s="13">
        <v>0</v>
      </c>
    </row>
    <row r="32" spans="1:11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>
        <v>3542</v>
      </c>
      <c r="K32" s="13">
        <v>425</v>
      </c>
    </row>
    <row r="33" spans="1:11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17280151</v>
      </c>
      <c r="K33" s="12">
        <f>SUM(K34:K37)</f>
        <v>27341166</v>
      </c>
    </row>
    <row r="34" spans="1:11" ht="21.75" customHeight="1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125280</v>
      </c>
      <c r="K34" s="13">
        <v>82075</v>
      </c>
    </row>
    <row r="35" spans="1:11" ht="21.75" customHeight="1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14510310</v>
      </c>
      <c r="K35" s="13">
        <v>15001638</v>
      </c>
    </row>
    <row r="36" spans="1:11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>
        <v>142298</v>
      </c>
      <c r="K36" s="13">
        <v>8666236</v>
      </c>
    </row>
    <row r="37" spans="1:11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>
        <v>2502263</v>
      </c>
      <c r="K37" s="13">
        <v>3591217</v>
      </c>
    </row>
    <row r="38" spans="1:11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>
        <v>0</v>
      </c>
      <c r="K38" s="13">
        <v>0</v>
      </c>
    </row>
    <row r="39" spans="1:11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>
        <v>0</v>
      </c>
      <c r="K39" s="13">
        <v>0</v>
      </c>
    </row>
    <row r="40" spans="1:11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>
        <v>0</v>
      </c>
      <c r="K40" s="13">
        <v>0</v>
      </c>
    </row>
    <row r="41" spans="1:11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>
        <v>0</v>
      </c>
      <c r="K41" s="13">
        <v>0</v>
      </c>
    </row>
    <row r="42" spans="1:11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180785668</v>
      </c>
      <c r="K42" s="12">
        <f>K7+K27+K38+K40</f>
        <v>224758037</v>
      </c>
    </row>
    <row r="43" spans="1:11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242385072</v>
      </c>
      <c r="K43" s="12">
        <f>K10+K33+K39+K41</f>
        <v>237956542</v>
      </c>
    </row>
    <row r="44" spans="1:11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-61599404</v>
      </c>
      <c r="K44" s="12">
        <f>K42-K43</f>
        <v>-13198505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61599404</v>
      </c>
      <c r="K46" s="12">
        <f>IF(K43&gt;K42,K43-K42,0)</f>
        <v>13198505</v>
      </c>
    </row>
    <row r="47" spans="1:11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-913037</v>
      </c>
      <c r="K47" s="13">
        <v>-794202</v>
      </c>
    </row>
    <row r="48" spans="1:11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-60686367</v>
      </c>
      <c r="K48" s="12">
        <f>K44-K47</f>
        <v>-12404303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60686367</v>
      </c>
      <c r="K50" s="18">
        <f>IF(K48&lt;0,-K48,0)</f>
        <v>12404303</v>
      </c>
    </row>
    <row r="51" spans="1:11" ht="12.75">
      <c r="A51" s="212" t="s">
        <v>120</v>
      </c>
      <c r="B51" s="220"/>
      <c r="C51" s="220"/>
      <c r="D51" s="220"/>
      <c r="E51" s="220"/>
      <c r="F51" s="220"/>
      <c r="G51" s="220"/>
      <c r="H51" s="220"/>
      <c r="I51" s="235"/>
      <c r="J51" s="235"/>
      <c r="K51" s="236"/>
    </row>
    <row r="52" spans="1:11" ht="12.75">
      <c r="A52" s="200" t="s">
        <v>194</v>
      </c>
      <c r="B52" s="201"/>
      <c r="C52" s="201"/>
      <c r="D52" s="201"/>
      <c r="E52" s="201"/>
      <c r="F52" s="201"/>
      <c r="G52" s="201"/>
      <c r="H52" s="201"/>
      <c r="I52" s="223"/>
      <c r="J52" s="223"/>
      <c r="K52" s="224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2" t="s">
        <v>197</v>
      </c>
      <c r="B55" s="220"/>
      <c r="C55" s="220"/>
      <c r="D55" s="220"/>
      <c r="E55" s="220"/>
      <c r="F55" s="220"/>
      <c r="G55" s="220"/>
      <c r="H55" s="220"/>
      <c r="I55" s="235"/>
      <c r="J55" s="235"/>
      <c r="K55" s="236"/>
    </row>
    <row r="56" spans="1:11" ht="12.75">
      <c r="A56" s="200" t="s">
        <v>212</v>
      </c>
      <c r="B56" s="201"/>
      <c r="C56" s="201"/>
      <c r="D56" s="201"/>
      <c r="E56" s="201"/>
      <c r="F56" s="201"/>
      <c r="G56" s="201"/>
      <c r="H56" s="202"/>
      <c r="I56" s="21">
        <v>157</v>
      </c>
      <c r="J56" s="11">
        <f>J48</f>
        <v>-60686367</v>
      </c>
      <c r="K56" s="11">
        <f>K48</f>
        <v>-12404303</v>
      </c>
    </row>
    <row r="57" spans="1:11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3451213</v>
      </c>
      <c r="K57" s="12">
        <f>SUM(K58:K64)</f>
        <v>0</v>
      </c>
    </row>
    <row r="58" spans="1:11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>
        <v>-294202</v>
      </c>
      <c r="K58" s="13"/>
    </row>
    <row r="59" spans="1:11" ht="21" customHeight="1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>
        <v>3745415</v>
      </c>
      <c r="K59" s="13"/>
    </row>
    <row r="60" spans="1:11" ht="24" customHeight="1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>
        <v>0</v>
      </c>
      <c r="K60" s="13"/>
    </row>
    <row r="61" spans="1:11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>
        <v>0</v>
      </c>
      <c r="K61" s="13"/>
    </row>
    <row r="62" spans="1:11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>
        <v>0</v>
      </c>
      <c r="K62" s="13"/>
    </row>
    <row r="63" spans="1:11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>
        <v>0</v>
      </c>
      <c r="K63" s="13"/>
    </row>
    <row r="64" spans="1:11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>
        <v>0</v>
      </c>
      <c r="K64" s="13"/>
    </row>
    <row r="65" spans="1:11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>
        <v>690243</v>
      </c>
      <c r="K65" s="13"/>
    </row>
    <row r="66" spans="1:11" ht="30" customHeight="1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2760970</v>
      </c>
      <c r="K66" s="12">
        <f>K57-K65</f>
        <v>0</v>
      </c>
    </row>
    <row r="67" spans="1:11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-57925397</v>
      </c>
      <c r="K67" s="18">
        <f>K56+K66</f>
        <v>-12404303</v>
      </c>
    </row>
    <row r="68" spans="1:11" ht="24.75" customHeight="1">
      <c r="A68" s="212" t="s">
        <v>196</v>
      </c>
      <c r="B68" s="220"/>
      <c r="C68" s="220"/>
      <c r="D68" s="220"/>
      <c r="E68" s="220"/>
      <c r="F68" s="220"/>
      <c r="G68" s="220"/>
      <c r="H68" s="220"/>
      <c r="I68" s="235"/>
      <c r="J68" s="235"/>
      <c r="K68" s="236"/>
    </row>
    <row r="69" spans="1:11" ht="12.75">
      <c r="A69" s="200" t="s">
        <v>195</v>
      </c>
      <c r="B69" s="201"/>
      <c r="C69" s="201"/>
      <c r="D69" s="201"/>
      <c r="E69" s="201"/>
      <c r="F69" s="201"/>
      <c r="G69" s="201"/>
      <c r="H69" s="201"/>
      <c r="I69" s="223"/>
      <c r="J69" s="223"/>
      <c r="K69" s="224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/>
      <c r="K70" s="13"/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E55" sqref="E55"/>
    </sheetView>
  </sheetViews>
  <sheetFormatPr defaultColWidth="9.140625" defaultRowHeight="12.75"/>
  <cols>
    <col min="10" max="10" width="11.28125" style="0" customWidth="1"/>
    <col min="11" max="11" width="11.14062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 ht="12.75">
      <c r="A2" s="247" t="s">
        <v>340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9" t="s">
        <v>336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-61599404</v>
      </c>
      <c r="K8" s="13">
        <v>-13198505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7636060</v>
      </c>
      <c r="K9" s="13">
        <v>8037286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2391894</v>
      </c>
      <c r="K10" s="13">
        <v>3093906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v>54827387</v>
      </c>
      <c r="K13" s="13">
        <v>24001261</v>
      </c>
    </row>
    <row r="14" spans="1:11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12">
        <f>SUM(J8:J13)</f>
        <v>3255937</v>
      </c>
      <c r="K14" s="12">
        <f>SUM(K8:K13)</f>
        <v>21933948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0</v>
      </c>
      <c r="K15" s="13">
        <v>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21318298</v>
      </c>
      <c r="K16" s="13">
        <v>11895837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0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/>
      <c r="K18" s="13">
        <v>0</v>
      </c>
    </row>
    <row r="19" spans="1:11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12">
        <f>SUM(J15:J18)</f>
        <v>21318298</v>
      </c>
      <c r="K19" s="12">
        <f>SUM(K15:K18)</f>
        <v>11895837</v>
      </c>
    </row>
    <row r="20" spans="1:11" ht="22.5" customHeight="1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12">
        <f>IF(J14&gt;J19,J14-J19,0)</f>
        <v>0</v>
      </c>
      <c r="K20" s="12">
        <f>IF(K14&gt;K19,K14-K19,0)</f>
        <v>10038111</v>
      </c>
    </row>
    <row r="21" spans="1:11" ht="22.5" customHeight="1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12">
        <f>IF(J19&gt;J14,J19-J14,0)</f>
        <v>18062361</v>
      </c>
      <c r="K21" s="12">
        <f>IF(K19&gt;K14,K19-K14,0)</f>
        <v>0</v>
      </c>
    </row>
    <row r="22" spans="1:11" ht="12.75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547054</v>
      </c>
      <c r="K23" s="13">
        <v>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>
        <v>1337838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>
        <v>968340</v>
      </c>
      <c r="K25" s="13">
        <v>236313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>
        <v>3542</v>
      </c>
      <c r="K26" s="13">
        <v>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>
        <v>25224921</v>
      </c>
      <c r="K27" s="13">
        <v>2741578</v>
      </c>
    </row>
    <row r="28" spans="1:11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12">
        <f>SUM(J23:J27)</f>
        <v>28081695</v>
      </c>
      <c r="K28" s="12">
        <f>SUM(K23:K27)</f>
        <v>2977891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2239031</v>
      </c>
      <c r="K29" s="13">
        <v>4422435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>
        <v>1732000</v>
      </c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>
        <v>1937071</v>
      </c>
      <c r="K31" s="13">
        <v>6138906</v>
      </c>
    </row>
    <row r="32" spans="1:11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12">
        <f>SUM(J29:J31)</f>
        <v>5908102</v>
      </c>
      <c r="K32" s="12">
        <f>SUM(K29:K31)</f>
        <v>10561341</v>
      </c>
    </row>
    <row r="33" spans="1:11" ht="21.75" customHeight="1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12">
        <f>IF(J28&gt;J32,J28-J32,0)</f>
        <v>22173593</v>
      </c>
      <c r="K33" s="12">
        <f>IF(K28&gt;K32,K28-K32,0)</f>
        <v>0</v>
      </c>
    </row>
    <row r="34" spans="1:11" ht="21.75" customHeight="1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12">
        <f>IF(J32&gt;J28,J32-J28,0)</f>
        <v>0</v>
      </c>
      <c r="K34" s="12">
        <f>IF(K32&gt;K28,K32-K28,0)</f>
        <v>7583450</v>
      </c>
    </row>
    <row r="35" spans="1:11" ht="12.75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3828043</v>
      </c>
      <c r="K37" s="13">
        <v>2390958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>
        <v>0</v>
      </c>
      <c r="K38" s="13">
        <v>3931984</v>
      </c>
    </row>
    <row r="39" spans="1:11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12">
        <f>SUM(J36:J38)</f>
        <v>3828043</v>
      </c>
      <c r="K39" s="12">
        <f>SUM(K36:K38)</f>
        <v>6322942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1337203</v>
      </c>
      <c r="K40" s="13">
        <v>3284050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>
        <v>551870</v>
      </c>
      <c r="K42" s="13">
        <v>319170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>
        <v>0</v>
      </c>
      <c r="K43" s="13">
        <v>3105000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2947468</v>
      </c>
      <c r="K44" s="13">
        <v>0</v>
      </c>
    </row>
    <row r="45" spans="1:11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12">
        <f>SUM(J40:J44)</f>
        <v>4836541</v>
      </c>
      <c r="K45" s="12">
        <f>SUM(K40:K44)</f>
        <v>6708220</v>
      </c>
    </row>
    <row r="46" spans="1:11" ht="24.75" customHeight="1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24.75" customHeight="1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12">
        <f>IF(J45&gt;J39,J45-J39,0)</f>
        <v>1008498</v>
      </c>
      <c r="K47" s="12">
        <f>IF(K45&gt;K39,K45-K39,0)</f>
        <v>385278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12">
        <f>IF(J20-J21+J33-J34+J46-J47&gt;0,J20-J21+J33-J34+J46-J47,0)</f>
        <v>3102734</v>
      </c>
      <c r="K48" s="12">
        <f>IF(K20-K21+K33-K34+K46-K47&gt;0,K20-K21+K33-K34+K46-K47,0)</f>
        <v>2069383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430996</v>
      </c>
      <c r="K50" s="13">
        <v>3533730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v>3102734</v>
      </c>
      <c r="K51" s="13">
        <f>K48</f>
        <v>2069383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/>
      <c r="K52" s="13"/>
    </row>
    <row r="53" spans="1:11" ht="12.75">
      <c r="A53" s="225" t="s">
        <v>184</v>
      </c>
      <c r="B53" s="226"/>
      <c r="C53" s="226"/>
      <c r="D53" s="226"/>
      <c r="E53" s="226"/>
      <c r="F53" s="226"/>
      <c r="G53" s="226"/>
      <c r="H53" s="226"/>
      <c r="I53" s="7">
        <v>44</v>
      </c>
      <c r="J53" s="18">
        <f>J50+J51-J52</f>
        <v>3533730</v>
      </c>
      <c r="K53" s="18">
        <f>K50+K51-K52</f>
        <v>5603113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36:K38 J15:K18 J29:K31 J23:K27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19:K21 J53:K53 J14:K14 J28:K28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3" sqref="A33:H33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Q31" sqref="Q31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1" width="12.140625" style="97" customWidth="1"/>
    <col min="12" max="16384" width="9.140625" style="97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6"/>
    </row>
    <row r="2" spans="1:12" ht="15.75">
      <c r="A2" s="94"/>
      <c r="B2" s="95"/>
      <c r="C2" s="279" t="s">
        <v>293</v>
      </c>
      <c r="D2" s="279"/>
      <c r="E2" s="99">
        <v>42736</v>
      </c>
      <c r="F2" s="98" t="s">
        <v>258</v>
      </c>
      <c r="G2" s="280">
        <v>43100</v>
      </c>
      <c r="H2" s="281"/>
      <c r="I2" s="95"/>
      <c r="J2" s="95"/>
      <c r="K2" s="95"/>
      <c r="L2" s="100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1" t="s">
        <v>316</v>
      </c>
      <c r="J3" s="102" t="s">
        <v>156</v>
      </c>
      <c r="K3" s="102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4">
        <v>2</v>
      </c>
      <c r="J4" s="103" t="s">
        <v>294</v>
      </c>
      <c r="K4" s="103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5">
        <v>1</v>
      </c>
      <c r="J5" s="106">
        <v>116604710</v>
      </c>
      <c r="K5" s="106">
        <v>116604710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5">
        <v>2</v>
      </c>
      <c r="J6" s="107">
        <v>0</v>
      </c>
      <c r="K6" s="107">
        <v>-255383</v>
      </c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5">
        <v>3</v>
      </c>
      <c r="J7" s="107">
        <v>2318790</v>
      </c>
      <c r="K7" s="107">
        <v>1746837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5">
        <v>4</v>
      </c>
      <c r="J8" s="107">
        <v>-223342724</v>
      </c>
      <c r="K8" s="107">
        <v>-280712580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5">
        <v>5</v>
      </c>
      <c r="J9" s="107">
        <v>-60686367</v>
      </c>
      <c r="K9" s="107">
        <v>-12404303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5">
        <v>6</v>
      </c>
      <c r="J10" s="107">
        <v>137678337</v>
      </c>
      <c r="K10" s="107">
        <v>118859998</v>
      </c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5">
        <v>7</v>
      </c>
      <c r="J11" s="107"/>
      <c r="K11" s="107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5">
        <v>8</v>
      </c>
      <c r="J12" s="107"/>
      <c r="K12" s="107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5">
        <v>9</v>
      </c>
      <c r="J13" s="107"/>
      <c r="K13" s="107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5">
        <v>10</v>
      </c>
      <c r="J14" s="117">
        <f>SUM(J5:J13)</f>
        <v>-27427254</v>
      </c>
      <c r="K14" s="117">
        <f>SUM(K5:K13)</f>
        <v>-56160721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5">
        <v>11</v>
      </c>
      <c r="J15" s="107"/>
      <c r="K15" s="107"/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5">
        <v>12</v>
      </c>
      <c r="J16" s="107"/>
      <c r="K16" s="107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5">
        <v>13</v>
      </c>
      <c r="J17" s="107"/>
      <c r="K17" s="107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5">
        <v>14</v>
      </c>
      <c r="J18" s="107"/>
      <c r="K18" s="107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5">
        <v>15</v>
      </c>
      <c r="J19" s="107"/>
      <c r="K19" s="107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5">
        <v>16</v>
      </c>
      <c r="J20" s="107"/>
      <c r="K20" s="107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5">
        <v>17</v>
      </c>
      <c r="J21" s="108">
        <f>SUM(J15:J20)</f>
        <v>0</v>
      </c>
      <c r="K21" s="108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09">
        <v>18</v>
      </c>
      <c r="J23" s="106"/>
      <c r="K23" s="106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0">
        <v>19</v>
      </c>
      <c r="J24" s="108"/>
      <c r="K24" s="108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37" sqref="G37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5" t="s">
        <v>321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Horvat</cp:lastModifiedBy>
  <cp:lastPrinted>2017-04-27T08:27:49Z</cp:lastPrinted>
  <dcterms:created xsi:type="dcterms:W3CDTF">2008-10-17T11:51:54Z</dcterms:created>
  <dcterms:modified xsi:type="dcterms:W3CDTF">2018-04-30T09:38:00Z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