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externalReferences>
    <externalReference r:id="rId10"/>
  </externalReference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<sst xmlns="http://schemas.openxmlformats.org/spreadsheetml/2006/main" count="394" uniqueCount="327">
  <si>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</si>
  <si>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</si>
  <si>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</si>
  <si>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</si>
  <si>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</si>
  <si>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</si>
  <si>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</si>
  <si>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</si>
  <si>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</si>
  <si>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</si>
  <si>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</si>
  <si>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</si>
  <si>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</si>
  <si>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</si>
  <si>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</si>
  <si>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</si>
  <si>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</si>
  <si>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</si>
  <si>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</si>
  <si>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</si>
  <si>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</si>
  <si>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</si>
  <si>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</si>
  <si>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</si>
  <si>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</si>
  <si>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</si>
  <si>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</si>
  <si>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</si>
  <si>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</si>
  <si>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</si>
  <si>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</si>
  <si>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</si>
  <si>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</si>
  <si>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</si>
  <si>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</si>
  <si>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</si>
  <si>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</si>
  <si>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</si>
  <si>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</si>
  <si>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</si>
  <si>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</si>
  <si>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</si>
  <si>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</si>
  <si>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</si>
  <si>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</si>
  <si>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</si>
  <si>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</si>
  <si>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</si>
  <si>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</si>
  <si>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</si>
  <si>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</si>
  <si>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</si>
  <si>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</si>
  <si>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</si>
  <si>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</si>
  <si>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</si>
  <si>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</si>
  <si>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</si>
  <si>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</si>
  <si>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</si>
  <si>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</si>
  <si>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</si>
  <si>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</si>
  <si>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</si>
  <si>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</si>
  <si>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</si>
  <si>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</si>
  <si>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</si>
  <si>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</si>
  <si>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</si>
  <si>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</si>
  <si>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</si>
  <si>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</si>
  <si>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</si>
  <si>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</si>
  <si>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</si>
  <si>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</si>
  <si>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</si>
  <si>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</si>
  <si>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</si>
  <si>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</si>
  <si>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</si>
  <si>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</si>
  <si>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</si>
  <si>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</si>
  <si>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</si>
  <si>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</si>
  <si>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</si>
  <si>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</si>
  <si>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</si>
  <si>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</si>
  <si>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</si>
  <si>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</si>
  <si>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</si>
  <si>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</si>
  <si>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</si>
  <si>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</si>
  <si>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</si>
  <si>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</si>
  <si>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</si>
  <si>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</si>
  <si>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</si>
  <si>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</si>
  <si>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</si>
  <si>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</si>
  <si>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</si>
  <si>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</si>
  <si>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</si>
  <si>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</si>
  <si>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</si>
  <si>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</si>
  <si>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</si>
  <si>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</si>
  <si>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</si>
  <si>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</si>
  <si>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</si>
  <si>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</si>
  <si>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</si>
  <si>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</si>
  <si>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</si>
  <si>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</si>
  <si>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</si>
  <si>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</si>
  <si>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</si>
  <si>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</si>
  <si>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</si>
  <si>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</si>
  <si>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</si>
  <si>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</si>
  <si>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</si>
  <si>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</si>
  <si>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</si>
  <si>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</si>
  <si>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</si>
  <si>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</si>
  <si>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</si>
  <si>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</si>
  <si>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</si>
  <si>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</si>
  <si>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</si>
  <si>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</si>
  <si>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</si>
  <si>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</si>
  <si>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</si>
  <si>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</si>
  <si>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</si>
  <si>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</si>
  <si>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</si>
  <si>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</si>
  <si>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</si>
  <si>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</si>
  <si>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</si>
  <si>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</si>
  <si>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</si>
  <si>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</si>
  <si>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</si>
  <si>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</si>
  <si>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</si>
  <si>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</si>
  <si>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</si>
  <si>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</si>
  <si>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</si>
  <si>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</si>
  <si>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</si>
  <si>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</si>
  <si>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</si>
  <si>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</si>
  <si>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</si>
  <si>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</si>
  <si>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</si>
  <si>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</si>
  <si>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</si>
  <si>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</si>
  <si>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</si>
  <si>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</si>
  <si>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</si>
  <si>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</si>
  <si>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</si>
  <si>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</si>
  <si>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</si>
  <si>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</si>
  <si>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</si>
  <si>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</si>
  <si>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</si>
  <si>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</si>
  <si>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</si>
  <si>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</si>
  <si>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</si>
  <si>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</si>
  <si>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</si>
  <si>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</si>
  <si>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</si>
  <si>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</si>
  <si>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</si>
  <si>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</si>
  <si>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</si>
  <si>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</si>
  <si>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</si>
  <si>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</si>
  <si>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</si>
  <si>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</si>
  <si>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</si>
  <si>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</si>
  <si>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</si>
  <si>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</si>
  <si>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</si>
  <si>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</si>
  <si>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</si>
  <si>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</si>
  <si>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</si>
  <si>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</si>
  <si>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</si>
  <si>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</si>
  <si>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</si>
  <si>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</si>
  <si>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</si>
  <si>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</si>
  <si>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</si>
  <si>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</si>
  <si>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</si>
  <si>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</si>
  <si>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</si>
  <si>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</si>
  <si>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</si>
  <si>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</si>
  <si>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</si>
  <si>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</si>
  <si>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</si>
  <si>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</si>
  <si>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</si>
  <si>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</si>
  <si>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</si>
  <si>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</si>
  <si>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</si>
  <si>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</si>
  <si>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</si>
  <si>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</si>
  <si>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</si>
  <si>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</si>
  <si>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</si>
  <si>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</si>
  <si>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</si>
  <si>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</si>
  <si>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</si>
  <si>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</si>
  <si>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</si>
  <si>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</si>
  <si>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</si>
  <si>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</si>
  <si>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</si>
  <si>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</si>
  <si>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</si>
  <si>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</si>
  <si>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</si>
  <si>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</si>
  <si>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</si>
  <si>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</si>
  <si>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</si>
  <si>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</si>
  <si>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</si>
  <si>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</si>
  <si>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</si>
  <si>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</si>
  <si>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</si>
  <si>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</si>
  <si>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</si>
  <si>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</si>
  <si>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</si>
  <si>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</si>
  <si>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</si>
  <si>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</si>
  <si>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</si>
  <si>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</si>
  <si>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</si>
  <si>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</si>
  <si>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</si>
  <si>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</si>
  <si>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</si>
  <si>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</si>
  <si>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</si>
  <si>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</si>
  <si>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</si>
  <si>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</si>
  <si>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</si>
  <si>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</si>
  <si>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</si>
  <si>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</si>
  <si>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</si>
  <si>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</si>
  <si>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</si>
  <si>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</si>
  <si>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</si>
  <si>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</si>
  <si>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</si>
  <si>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</si>
  <si>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</si>
  <si>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</si>
  <si>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</si>
  <si>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</si>
  <si>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</si>
  <si>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</si>
  <si>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</si>
  <si>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</si>
  <si>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</si>
  <si>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</si>
  <si>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</si>
  <si>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</si>
  <si>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</si>
  <si>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</si>
  <si>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</si>
  <si>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</si>
  <si>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</si>
  <si>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</si>
  <si>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</si>
  <si>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</si>
  <si>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</si>
  <si>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</si>
  <si>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</si>
  <si>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</si>
  <si>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</si>
  <si>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</si>
  <si>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</si>
  <si>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http://www.igh.hr</t>
  </si>
  <si>
    <t>IVAN PALADINA                                                        OLIVER KUMRIĆ</t>
  </si>
  <si>
    <t>as of  31.03.2017.</t>
  </si>
  <si>
    <t>for period  01.01.2017. to  31.03.2017</t>
  </si>
  <si>
    <t>period  01.01.2017. to 31.03.2017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</si>
</sst>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0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GH_izvje&#353;taji%20i%20konsolidacija\IGH\God_obra&#269;un\Igh_2017\TFI-POD_NEKONSOLIDIRANI%20_1Q2017_RADNA%20VERZIJA_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NT_D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7" t="s">
        <v>21</v>
      </c>
      <c r="B1" s="138"/>
      <c r="C1" s="138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82" t="s">
        <v>22</v>
      </c>
      <c r="B2" s="183"/>
      <c r="C2" s="183"/>
      <c r="D2" s="184"/>
      <c r="E2" s="91">
        <v>42736</v>
      </c>
      <c r="F2" s="11"/>
      <c r="G2" s="12" t="s">
        <v>1</v>
      </c>
      <c r="H2" s="91">
        <v>42825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85" t="s">
        <v>23</v>
      </c>
      <c r="B4" s="186"/>
      <c r="C4" s="186"/>
      <c r="D4" s="186"/>
      <c r="E4" s="186"/>
      <c r="F4" s="186"/>
      <c r="G4" s="186"/>
      <c r="H4" s="186"/>
      <c r="I4" s="187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57" t="s">
        <v>24</v>
      </c>
      <c r="B6" s="158"/>
      <c r="C6" s="164" t="s">
        <v>318</v>
      </c>
      <c r="D6" s="165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88" t="s">
        <v>25</v>
      </c>
      <c r="B8" s="189"/>
      <c r="C8" s="164" t="s">
        <v>10</v>
      </c>
      <c r="D8" s="165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40" t="s">
        <v>26</v>
      </c>
      <c r="B10" s="190"/>
      <c r="C10" s="164" t="s">
        <v>11</v>
      </c>
      <c r="D10" s="165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91"/>
      <c r="B11" s="190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57" t="s">
        <v>27</v>
      </c>
      <c r="B12" s="158"/>
      <c r="C12" s="145" t="s">
        <v>12</v>
      </c>
      <c r="D12" s="194"/>
      <c r="E12" s="194"/>
      <c r="F12" s="194"/>
      <c r="G12" s="194"/>
      <c r="H12" s="194"/>
      <c r="I12" s="159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57" t="s">
        <v>28</v>
      </c>
      <c r="B14" s="158"/>
      <c r="C14" s="192">
        <v>10000</v>
      </c>
      <c r="D14" s="193"/>
      <c r="E14" s="15"/>
      <c r="F14" s="145" t="s">
        <v>13</v>
      </c>
      <c r="G14" s="194"/>
      <c r="H14" s="194"/>
      <c r="I14" s="159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57" t="s">
        <v>29</v>
      </c>
      <c r="B16" s="158"/>
      <c r="C16" s="145" t="s">
        <v>14</v>
      </c>
      <c r="D16" s="194"/>
      <c r="E16" s="194"/>
      <c r="F16" s="194"/>
      <c r="G16" s="194"/>
      <c r="H16" s="194"/>
      <c r="I16" s="159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57" t="s">
        <v>30</v>
      </c>
      <c r="B18" s="158"/>
      <c r="C18" s="178" t="s">
        <v>15</v>
      </c>
      <c r="D18" s="179"/>
      <c r="E18" s="179"/>
      <c r="F18" s="179"/>
      <c r="G18" s="179"/>
      <c r="H18" s="179"/>
      <c r="I18" s="180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57" t="s">
        <v>31</v>
      </c>
      <c r="B20" s="158"/>
      <c r="C20" s="178" t="s">
        <v>322</v>
      </c>
      <c r="D20" s="179"/>
      <c r="E20" s="179"/>
      <c r="F20" s="179"/>
      <c r="G20" s="179"/>
      <c r="H20" s="179"/>
      <c r="I20" s="180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57" t="s">
        <v>32</v>
      </c>
      <c r="B22" s="158"/>
      <c r="C22" s="92">
        <v>133</v>
      </c>
      <c r="D22" s="145" t="s">
        <v>13</v>
      </c>
      <c r="E22" s="162"/>
      <c r="F22" s="163"/>
      <c r="G22" s="157"/>
      <c r="H22" s="181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57" t="s">
        <v>33</v>
      </c>
      <c r="B24" s="158"/>
      <c r="C24" s="92">
        <v>21</v>
      </c>
      <c r="D24" s="145" t="s">
        <v>16</v>
      </c>
      <c r="E24" s="162"/>
      <c r="F24" s="162"/>
      <c r="G24" s="163"/>
      <c r="H24" s="106" t="s">
        <v>36</v>
      </c>
      <c r="I24" s="132">
        <v>503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37</v>
      </c>
      <c r="I25" s="78"/>
      <c r="J25" s="9"/>
      <c r="K25" s="9"/>
      <c r="L25" s="9"/>
    </row>
    <row r="26" spans="1:12" ht="12.75">
      <c r="A26" s="157" t="s">
        <v>34</v>
      </c>
      <c r="B26" s="158"/>
      <c r="C26" s="93" t="s">
        <v>35</v>
      </c>
      <c r="D26" s="24"/>
      <c r="E26" s="79"/>
      <c r="F26" s="23"/>
      <c r="G26" s="170" t="s">
        <v>38</v>
      </c>
      <c r="H26" s="158"/>
      <c r="I26" s="94" t="s">
        <v>17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71" t="s">
        <v>39</v>
      </c>
      <c r="B28" s="172"/>
      <c r="C28" s="173"/>
      <c r="D28" s="173"/>
      <c r="E28" s="174" t="s">
        <v>40</v>
      </c>
      <c r="F28" s="175"/>
      <c r="G28" s="175"/>
      <c r="H28" s="176" t="s">
        <v>2</v>
      </c>
      <c r="I28" s="177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45"/>
      <c r="B30" s="162"/>
      <c r="C30" s="162"/>
      <c r="D30" s="163"/>
      <c r="E30" s="145"/>
      <c r="F30" s="162"/>
      <c r="G30" s="163"/>
      <c r="H30" s="164"/>
      <c r="I30" s="165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45"/>
      <c r="B32" s="162"/>
      <c r="C32" s="162"/>
      <c r="D32" s="163"/>
      <c r="E32" s="145"/>
      <c r="F32" s="162"/>
      <c r="G32" s="162"/>
      <c r="H32" s="164"/>
      <c r="I32" s="165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45"/>
      <c r="B34" s="162"/>
      <c r="C34" s="162"/>
      <c r="D34" s="163"/>
      <c r="E34" s="145"/>
      <c r="F34" s="162"/>
      <c r="G34" s="162"/>
      <c r="H34" s="164"/>
      <c r="I34" s="165"/>
      <c r="J34" s="9"/>
      <c r="K34" s="9"/>
      <c r="L34" s="9"/>
    </row>
    <row r="35" spans="1:12" ht="12.75">
      <c r="A35" s="82"/>
      <c r="B35" s="28"/>
      <c r="C35" s="168"/>
      <c r="D35" s="169"/>
      <c r="E35" s="19"/>
      <c r="F35" s="168"/>
      <c r="G35" s="169"/>
      <c r="H35" s="100"/>
      <c r="I35" s="105"/>
      <c r="J35" s="9"/>
      <c r="K35" s="9"/>
      <c r="L35" s="9"/>
    </row>
    <row r="36" spans="1:12" ht="12.75">
      <c r="A36" s="145"/>
      <c r="B36" s="162"/>
      <c r="C36" s="162"/>
      <c r="D36" s="163"/>
      <c r="E36" s="145"/>
      <c r="F36" s="162"/>
      <c r="G36" s="162"/>
      <c r="H36" s="164"/>
      <c r="I36" s="165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45"/>
      <c r="B38" s="162"/>
      <c r="C38" s="162"/>
      <c r="D38" s="163"/>
      <c r="E38" s="145"/>
      <c r="F38" s="162"/>
      <c r="G38" s="162"/>
      <c r="H38" s="164"/>
      <c r="I38" s="165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40" t="s">
        <v>41</v>
      </c>
      <c r="B42" s="141"/>
      <c r="C42" s="164"/>
      <c r="D42" s="165"/>
      <c r="E42" s="112"/>
      <c r="F42" s="145"/>
      <c r="G42" s="166"/>
      <c r="H42" s="166"/>
      <c r="I42" s="167"/>
      <c r="J42" s="9"/>
      <c r="K42" s="9"/>
      <c r="L42" s="9"/>
    </row>
    <row r="43" spans="1:12" ht="12.75">
      <c r="A43" s="113"/>
      <c r="B43" s="114"/>
      <c r="C43" s="142"/>
      <c r="D43" s="143"/>
      <c r="E43" s="100"/>
      <c r="F43" s="142"/>
      <c r="G43" s="144"/>
      <c r="H43" s="115"/>
      <c r="I43" s="116"/>
      <c r="J43" s="9"/>
      <c r="K43" s="9"/>
      <c r="L43" s="9"/>
    </row>
    <row r="44" spans="1:12" ht="12.75" customHeight="1">
      <c r="A44" s="140" t="s">
        <v>42</v>
      </c>
      <c r="B44" s="141"/>
      <c r="C44" s="145" t="s">
        <v>18</v>
      </c>
      <c r="D44" s="146"/>
      <c r="E44" s="146"/>
      <c r="F44" s="146"/>
      <c r="G44" s="146"/>
      <c r="H44" s="146"/>
      <c r="I44" s="147"/>
      <c r="J44" s="9"/>
      <c r="K44" s="9"/>
      <c r="L44" s="9"/>
    </row>
    <row r="45" spans="1:12" ht="12.75">
      <c r="A45" s="75"/>
      <c r="B45" s="21"/>
      <c r="C45" s="20" t="s">
        <v>43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40" t="s">
        <v>44</v>
      </c>
      <c r="B46" s="141"/>
      <c r="C46" s="148" t="s">
        <v>19</v>
      </c>
      <c r="D46" s="149"/>
      <c r="E46" s="150"/>
      <c r="F46" s="100"/>
      <c r="G46" s="106" t="s">
        <v>3</v>
      </c>
      <c r="H46" s="148" t="s">
        <v>20</v>
      </c>
      <c r="I46" s="150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40" t="s">
        <v>30</v>
      </c>
      <c r="B48" s="141"/>
      <c r="C48" s="156" t="s">
        <v>15</v>
      </c>
      <c r="D48" s="149"/>
      <c r="E48" s="149"/>
      <c r="F48" s="149"/>
      <c r="G48" s="149"/>
      <c r="H48" s="149"/>
      <c r="I48" s="150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57" t="s">
        <v>45</v>
      </c>
      <c r="B50" s="158"/>
      <c r="C50" s="148" t="s">
        <v>323</v>
      </c>
      <c r="D50" s="149"/>
      <c r="E50" s="149"/>
      <c r="F50" s="149"/>
      <c r="G50" s="149"/>
      <c r="H50" s="149"/>
      <c r="I50" s="159"/>
      <c r="J50" s="9"/>
      <c r="K50" s="9"/>
      <c r="L50" s="9"/>
    </row>
    <row r="51" spans="1:12" ht="12.75">
      <c r="A51" s="102"/>
      <c r="B51" s="19"/>
      <c r="C51" s="139" t="s">
        <v>46</v>
      </c>
      <c r="D51" s="139"/>
      <c r="E51" s="139"/>
      <c r="F51" s="139"/>
      <c r="G51" s="139"/>
      <c r="H51" s="139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60" t="s">
        <v>47</v>
      </c>
      <c r="C53" s="161"/>
      <c r="D53" s="161"/>
      <c r="E53" s="161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34" t="s">
        <v>48</v>
      </c>
      <c r="C54" s="135"/>
      <c r="D54" s="135"/>
      <c r="E54" s="135"/>
      <c r="F54" s="135"/>
      <c r="G54" s="135"/>
      <c r="H54" s="135"/>
      <c r="I54" s="136"/>
      <c r="J54" s="9"/>
      <c r="K54" s="9"/>
      <c r="L54" s="9"/>
    </row>
    <row r="55" spans="1:12" ht="12.75">
      <c r="A55" s="102"/>
      <c r="B55" s="134" t="s">
        <v>49</v>
      </c>
      <c r="C55" s="135"/>
      <c r="D55" s="135"/>
      <c r="E55" s="135"/>
      <c r="F55" s="135"/>
      <c r="G55" s="135"/>
      <c r="H55" s="135"/>
      <c r="I55" s="85"/>
      <c r="J55" s="9"/>
      <c r="K55" s="9"/>
      <c r="L55" s="9"/>
    </row>
    <row r="56" spans="1:12" ht="12.75">
      <c r="A56" s="102"/>
      <c r="B56" s="134" t="s">
        <v>50</v>
      </c>
      <c r="C56" s="135"/>
      <c r="D56" s="135"/>
      <c r="E56" s="135"/>
      <c r="F56" s="135"/>
      <c r="G56" s="135"/>
      <c r="H56" s="135"/>
      <c r="I56" s="136"/>
      <c r="J56" s="9"/>
      <c r="K56" s="9"/>
      <c r="L56" s="9"/>
    </row>
    <row r="57" spans="1:12" ht="12.75">
      <c r="A57" s="102"/>
      <c r="B57" s="134" t="s">
        <v>51</v>
      </c>
      <c r="C57" s="135"/>
      <c r="D57" s="135"/>
      <c r="E57" s="135"/>
      <c r="F57" s="135"/>
      <c r="G57" s="135"/>
      <c r="H57" s="135"/>
      <c r="I57" s="136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51" t="s">
        <v>52</v>
      </c>
      <c r="H60" s="152"/>
      <c r="I60" s="153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54"/>
      <c r="H61" s="155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A10:B11"/>
    <mergeCell ref="C10:D10"/>
    <mergeCell ref="A14:B14"/>
    <mergeCell ref="C14:D14"/>
    <mergeCell ref="F14:I14"/>
    <mergeCell ref="A16:B16"/>
    <mergeCell ref="C16:I16"/>
    <mergeCell ref="A12:B12"/>
    <mergeCell ref="C12:I12"/>
    <mergeCell ref="A2:D2"/>
    <mergeCell ref="A4:I4"/>
    <mergeCell ref="A6:B6"/>
    <mergeCell ref="C6:D6"/>
    <mergeCell ref="A8:B8"/>
    <mergeCell ref="C8:D8"/>
    <mergeCell ref="C18:I18"/>
    <mergeCell ref="A20:B20"/>
    <mergeCell ref="C20:I20"/>
    <mergeCell ref="A22:B22"/>
    <mergeCell ref="D22:F22"/>
    <mergeCell ref="G22:H22"/>
    <mergeCell ref="A18:B1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2:B42"/>
    <mergeCell ref="C42:D42"/>
    <mergeCell ref="F42:I42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1">
      <selection activeCell="J69" sqref="J69:K115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05" t="s">
        <v>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324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07" t="s">
        <v>303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 customHeight="1">
      <c r="A4" s="210" t="s">
        <v>54</v>
      </c>
      <c r="B4" s="211"/>
      <c r="C4" s="211"/>
      <c r="D4" s="211"/>
      <c r="E4" s="211"/>
      <c r="F4" s="211"/>
      <c r="G4" s="211"/>
      <c r="H4" s="212"/>
      <c r="I4" s="44" t="s">
        <v>55</v>
      </c>
      <c r="J4" s="45" t="s">
        <v>56</v>
      </c>
      <c r="K4" s="46" t="s">
        <v>57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43">
        <v>2</v>
      </c>
      <c r="J5" s="42">
        <v>3</v>
      </c>
      <c r="K5" s="42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 customHeight="1">
      <c r="A7" s="199" t="s">
        <v>58</v>
      </c>
      <c r="B7" s="200"/>
      <c r="C7" s="200"/>
      <c r="D7" s="200"/>
      <c r="E7" s="200"/>
      <c r="F7" s="200"/>
      <c r="G7" s="200"/>
      <c r="H7" s="201"/>
      <c r="I7" s="3">
        <v>1</v>
      </c>
      <c r="J7" s="126"/>
      <c r="K7" s="126"/>
    </row>
    <row r="8" spans="1:11" ht="12.75" customHeight="1">
      <c r="A8" s="202" t="s">
        <v>59</v>
      </c>
      <c r="B8" s="203"/>
      <c r="C8" s="203"/>
      <c r="D8" s="203"/>
      <c r="E8" s="203"/>
      <c r="F8" s="203"/>
      <c r="G8" s="203"/>
      <c r="H8" s="204"/>
      <c r="I8" s="1">
        <v>2</v>
      </c>
      <c r="J8" s="128">
        <f>J9+J16+J26+J35+J39</f>
        <v>361314399</v>
      </c>
      <c r="K8" s="128">
        <f>K9+K16+K26+K35+K39</f>
        <v>360390194</v>
      </c>
    </row>
    <row r="9" spans="1:11" ht="12.75" customHeight="1">
      <c r="A9" s="213" t="s">
        <v>60</v>
      </c>
      <c r="B9" s="214"/>
      <c r="C9" s="214"/>
      <c r="D9" s="214"/>
      <c r="E9" s="214"/>
      <c r="F9" s="214"/>
      <c r="G9" s="214"/>
      <c r="H9" s="215"/>
      <c r="I9" s="1">
        <v>3</v>
      </c>
      <c r="J9" s="128">
        <f>SUM(J10:J15)</f>
        <v>4144908</v>
      </c>
      <c r="K9" s="128">
        <f>SUM(K10:K15)</f>
        <v>4032222</v>
      </c>
    </row>
    <row r="10" spans="1:11" ht="12.75" customHeight="1">
      <c r="A10" s="213" t="s">
        <v>61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2.75" customHeight="1">
      <c r="A11" s="213" t="s">
        <v>62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1531701</v>
      </c>
      <c r="K11" s="6">
        <v>1308719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63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64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2613207</v>
      </c>
      <c r="K14" s="6">
        <v>2723503</v>
      </c>
    </row>
    <row r="15" spans="1:11" ht="12.75" customHeight="1">
      <c r="A15" s="213" t="s">
        <v>65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66</v>
      </c>
      <c r="B16" s="214"/>
      <c r="C16" s="214"/>
      <c r="D16" s="214"/>
      <c r="E16" s="214"/>
      <c r="F16" s="214"/>
      <c r="G16" s="214"/>
      <c r="H16" s="215"/>
      <c r="I16" s="1">
        <v>10</v>
      </c>
      <c r="J16" s="128">
        <f>SUM(J17:J25)</f>
        <v>175963426</v>
      </c>
      <c r="K16" s="128">
        <f>SUM(K17:K25)</f>
        <v>175294262</v>
      </c>
    </row>
    <row r="17" spans="1:11" ht="12.75" customHeight="1">
      <c r="A17" s="213" t="s">
        <v>67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63760082</v>
      </c>
      <c r="K17" s="6">
        <v>63760082</v>
      </c>
    </row>
    <row r="18" spans="1:11" ht="12.75" customHeight="1">
      <c r="A18" s="213" t="s">
        <v>68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62001464</v>
      </c>
      <c r="K18" s="6">
        <v>60971602</v>
      </c>
    </row>
    <row r="19" spans="1:11" ht="12.75" customHeight="1">
      <c r="A19" s="213" t="s">
        <v>69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13934871</v>
      </c>
      <c r="K19" s="6">
        <v>13635898</v>
      </c>
    </row>
    <row r="20" spans="1:11" ht="12.75" customHeight="1">
      <c r="A20" s="213" t="s">
        <v>70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5473529</v>
      </c>
      <c r="K20" s="6">
        <v>5534841</v>
      </c>
    </row>
    <row r="21" spans="1:11" ht="12.75" customHeight="1">
      <c r="A21" s="213" t="s">
        <v>71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/>
    </row>
    <row r="22" spans="1:11" ht="12.75" customHeight="1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335434</v>
      </c>
      <c r="K22" s="6">
        <v>772372</v>
      </c>
    </row>
    <row r="23" spans="1:11" ht="12.75" customHeight="1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26537960</v>
      </c>
      <c r="K23" s="6">
        <v>26699381</v>
      </c>
    </row>
    <row r="24" spans="1:11" ht="12.75" customHeight="1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303336</v>
      </c>
      <c r="K24" s="6">
        <v>303336</v>
      </c>
    </row>
    <row r="25" spans="1:11" ht="12.75" customHeight="1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3616750</v>
      </c>
      <c r="K25" s="6">
        <v>3616750</v>
      </c>
    </row>
    <row r="26" spans="1:11" ht="12.75" customHeight="1">
      <c r="A26" s="213" t="s">
        <v>76</v>
      </c>
      <c r="B26" s="214"/>
      <c r="C26" s="214"/>
      <c r="D26" s="214"/>
      <c r="E26" s="214"/>
      <c r="F26" s="214"/>
      <c r="G26" s="214"/>
      <c r="H26" s="215"/>
      <c r="I26" s="1">
        <v>20</v>
      </c>
      <c r="J26" s="128">
        <f>SUM(J27:J34)</f>
        <v>179619100</v>
      </c>
      <c r="K26" s="128">
        <f>SUM(K27:K34)</f>
        <v>179561513</v>
      </c>
    </row>
    <row r="27" spans="1:11" ht="12.75" customHeight="1">
      <c r="A27" s="213" t="s">
        <v>77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156137605</v>
      </c>
      <c r="K27" s="6">
        <v>156137605</v>
      </c>
    </row>
    <row r="28" spans="1:11" ht="12.75" customHeight="1">
      <c r="A28" s="213" t="s">
        <v>78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5088198</v>
      </c>
      <c r="K28" s="6">
        <v>4982579</v>
      </c>
    </row>
    <row r="29" spans="1:11" ht="12.75" customHeight="1">
      <c r="A29" s="213" t="s">
        <v>79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/>
      <c r="K29" s="6"/>
    </row>
    <row r="30" spans="1:11" ht="12.75" customHeight="1">
      <c r="A30" s="213" t="s">
        <v>304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/>
      <c r="K30" s="6"/>
    </row>
    <row r="31" spans="1:11" ht="12.75" customHeight="1">
      <c r="A31" s="213" t="s">
        <v>80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/>
      <c r="K31" s="6"/>
    </row>
    <row r="32" spans="1:11" ht="12.75" customHeight="1">
      <c r="A32" s="213" t="s">
        <v>81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444745</v>
      </c>
      <c r="K32" s="6">
        <v>492777</v>
      </c>
    </row>
    <row r="33" spans="1:11" ht="12.75" customHeight="1">
      <c r="A33" s="213" t="s">
        <v>82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2948552</v>
      </c>
      <c r="K33" s="6">
        <v>2948552</v>
      </c>
    </row>
    <row r="34" spans="1:11" ht="12.75" customHeight="1">
      <c r="A34" s="213" t="s">
        <v>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15000000</v>
      </c>
      <c r="K34" s="6">
        <v>15000000</v>
      </c>
    </row>
    <row r="35" spans="1:11" ht="12.75" customHeight="1">
      <c r="A35" s="213" t="s">
        <v>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128">
        <f>SUM(J36:J38)</f>
        <v>1586965</v>
      </c>
      <c r="K35" s="128">
        <f>SUM(K36:K38)</f>
        <v>1502197</v>
      </c>
    </row>
    <row r="36" spans="1:11" ht="12.75" customHeight="1">
      <c r="A36" s="213" t="s">
        <v>85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86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f>1204690+382275</f>
        <v>1586965</v>
      </c>
      <c r="K37" s="6">
        <v>1502197</v>
      </c>
    </row>
    <row r="38" spans="1:11" ht="12.75" customHeight="1">
      <c r="A38" s="213" t="s">
        <v>87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0</v>
      </c>
      <c r="K38" s="6">
        <v>0</v>
      </c>
    </row>
    <row r="39" spans="1:11" ht="12.75" customHeight="1">
      <c r="A39" s="213" t="s">
        <v>88</v>
      </c>
      <c r="B39" s="214"/>
      <c r="C39" s="214"/>
      <c r="D39" s="214"/>
      <c r="E39" s="214"/>
      <c r="F39" s="214"/>
      <c r="G39" s="214"/>
      <c r="H39" s="215"/>
      <c r="I39" s="1">
        <v>33</v>
      </c>
      <c r="J39" s="129">
        <v>0</v>
      </c>
      <c r="K39" s="129">
        <v>0</v>
      </c>
    </row>
    <row r="40" spans="1:11" ht="12.75" customHeight="1">
      <c r="A40" s="202" t="s">
        <v>89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8">
        <f>J41+J49+J56+J64</f>
        <v>166258803</v>
      </c>
      <c r="K40" s="128">
        <f>K41+K49+K56+K64</f>
        <v>170216795</v>
      </c>
    </row>
    <row r="41" spans="1:11" ht="12.75" customHeight="1">
      <c r="A41" s="213" t="s">
        <v>90</v>
      </c>
      <c r="B41" s="214"/>
      <c r="C41" s="214"/>
      <c r="D41" s="214"/>
      <c r="E41" s="214"/>
      <c r="F41" s="214"/>
      <c r="G41" s="214"/>
      <c r="H41" s="215"/>
      <c r="I41" s="1">
        <v>35</v>
      </c>
      <c r="J41" s="128">
        <f>SUM(J42:J48)</f>
        <v>108840997</v>
      </c>
      <c r="K41" s="128">
        <f>SUM(K42:K48)</f>
        <v>108840997</v>
      </c>
    </row>
    <row r="42" spans="1:11" ht="12.75" customHeight="1">
      <c r="A42" s="213" t="s">
        <v>91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0</v>
      </c>
      <c r="K42" s="6">
        <v>0</v>
      </c>
    </row>
    <row r="43" spans="1:11" ht="12.75" customHeight="1">
      <c r="A43" s="213" t="s">
        <v>92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247493</v>
      </c>
      <c r="K43" s="6">
        <v>247493</v>
      </c>
    </row>
    <row r="44" spans="1:11" ht="12.75" customHeight="1">
      <c r="A44" s="213" t="s">
        <v>93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0</v>
      </c>
      <c r="K44" s="6">
        <v>0</v>
      </c>
    </row>
    <row r="45" spans="1:11" ht="12.75" customHeight="1">
      <c r="A45" s="213" t="s">
        <v>94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568162</v>
      </c>
      <c r="K45" s="6">
        <v>568162</v>
      </c>
    </row>
    <row r="46" spans="1:11" ht="12.75" customHeight="1">
      <c r="A46" s="213" t="s">
        <v>95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96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108025342</v>
      </c>
      <c r="K47" s="6">
        <v>108025342</v>
      </c>
    </row>
    <row r="48" spans="1:11" ht="12.75" customHeight="1">
      <c r="A48" s="213" t="s">
        <v>97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98</v>
      </c>
      <c r="B49" s="214"/>
      <c r="C49" s="214"/>
      <c r="D49" s="214"/>
      <c r="E49" s="214"/>
      <c r="F49" s="214"/>
      <c r="G49" s="214"/>
      <c r="H49" s="215"/>
      <c r="I49" s="1">
        <v>43</v>
      </c>
      <c r="J49" s="128">
        <f>SUM(J50:J55)</f>
        <v>40596629</v>
      </c>
      <c r="K49" s="128">
        <f>SUM(K50:K55)</f>
        <v>42718959</v>
      </c>
    </row>
    <row r="50" spans="1:11" ht="12.75" customHeight="1">
      <c r="A50" s="213" t="s">
        <v>99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f>777648+12500</f>
        <v>790148</v>
      </c>
      <c r="K50" s="6">
        <v>768830</v>
      </c>
    </row>
    <row r="51" spans="1:11" ht="12.75" customHeight="1">
      <c r="A51" s="213" t="s">
        <v>100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36784143</v>
      </c>
      <c r="K51" s="6">
        <v>38488985</v>
      </c>
    </row>
    <row r="52" spans="1:11" ht="12.75" customHeight="1">
      <c r="A52" s="213" t="s">
        <v>101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102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678198</v>
      </c>
      <c r="K53" s="6">
        <v>753902</v>
      </c>
    </row>
    <row r="54" spans="1:11" ht="12.75" customHeight="1">
      <c r="A54" s="213" t="s">
        <v>103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955976</v>
      </c>
      <c r="K54" s="6">
        <v>594462</v>
      </c>
    </row>
    <row r="55" spans="1:11" ht="12.75" customHeight="1">
      <c r="A55" s="213" t="s">
        <v>104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1388164</v>
      </c>
      <c r="K55" s="6">
        <v>2112780</v>
      </c>
    </row>
    <row r="56" spans="1:11" ht="12.75" customHeight="1">
      <c r="A56" s="213" t="s">
        <v>105</v>
      </c>
      <c r="B56" s="214"/>
      <c r="C56" s="214"/>
      <c r="D56" s="214"/>
      <c r="E56" s="214"/>
      <c r="F56" s="214"/>
      <c r="G56" s="214"/>
      <c r="H56" s="215"/>
      <c r="I56" s="1">
        <v>50</v>
      </c>
      <c r="J56" s="128">
        <f>SUM(J57:J63)</f>
        <v>13287447</v>
      </c>
      <c r="K56" s="128">
        <f>SUM(K57:K63)</f>
        <v>15157066</v>
      </c>
    </row>
    <row r="57" spans="1:11" ht="12.75" customHeight="1">
      <c r="A57" s="213" t="s">
        <v>77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>
        <v>0</v>
      </c>
    </row>
    <row r="58" spans="1:11" ht="12.75" customHeight="1">
      <c r="A58" s="213" t="s">
        <v>78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298204</v>
      </c>
      <c r="K58" s="6">
        <v>342204</v>
      </c>
    </row>
    <row r="59" spans="1:11" ht="12.75" customHeight="1">
      <c r="A59" s="213" t="s">
        <v>79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>
        <v>0</v>
      </c>
    </row>
    <row r="60" spans="1:11" ht="12.75" customHeight="1">
      <c r="A60" s="213" t="s">
        <v>304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>
        <v>0</v>
      </c>
    </row>
    <row r="61" spans="1:11" ht="12.75" customHeight="1">
      <c r="A61" s="213" t="s">
        <v>80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>
        <v>0</v>
      </c>
    </row>
    <row r="62" spans="1:11" ht="12.75" customHeight="1">
      <c r="A62" s="213" t="s">
        <v>81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12989243</v>
      </c>
      <c r="K62" s="6">
        <v>14814862</v>
      </c>
    </row>
    <row r="63" spans="1:11" ht="12.75" customHeight="1">
      <c r="A63" s="213" t="s">
        <v>106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0</v>
      </c>
      <c r="K63" s="6">
        <v>0</v>
      </c>
    </row>
    <row r="64" spans="1:11" ht="12.75" customHeight="1">
      <c r="A64" s="213" t="s">
        <v>107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129">
        <v>3533730</v>
      </c>
      <c r="K64" s="129">
        <v>3499773</v>
      </c>
    </row>
    <row r="65" spans="1:11" ht="12.75" customHeight="1">
      <c r="A65" s="202" t="s">
        <v>305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9">
        <v>4023444</v>
      </c>
      <c r="K65" s="129">
        <v>5394934</v>
      </c>
    </row>
    <row r="66" spans="1:11" ht="12.75" customHeight="1">
      <c r="A66" s="202" t="s">
        <v>108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8">
        <f>J7+J8+J40+J65</f>
        <v>531596646</v>
      </c>
      <c r="K66" s="128">
        <f>K7+K8+K40+K65</f>
        <v>536001923</v>
      </c>
    </row>
    <row r="67" spans="1:11" ht="12.75" customHeight="1">
      <c r="A67" s="216" t="s">
        <v>109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38462783</v>
      </c>
      <c r="K67" s="7">
        <v>44803487</v>
      </c>
    </row>
    <row r="68" spans="1:11" ht="12.75">
      <c r="A68" s="219" t="s">
        <v>110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199" t="s">
        <v>111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30">
        <f>J70+J71+J72+J78+J79+J82+J85</f>
        <v>-29746045</v>
      </c>
      <c r="K69" s="130">
        <f>K70+K71+K72+K78+K79+K82+K85</f>
        <v>-23986120</v>
      </c>
    </row>
    <row r="70" spans="1:11" ht="12.75" customHeight="1">
      <c r="A70" s="213" t="s">
        <v>112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116604710</v>
      </c>
      <c r="K70" s="6">
        <v>116604710</v>
      </c>
    </row>
    <row r="71" spans="1:11" ht="12.75" customHeight="1">
      <c r="A71" s="213" t="s">
        <v>113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0</v>
      </c>
      <c r="K71" s="6">
        <v>0</v>
      </c>
    </row>
    <row r="72" spans="1:11" ht="12.75" customHeight="1">
      <c r="A72" s="213" t="s">
        <v>114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0">
        <f>J73+J74-J75+J76+J77</f>
        <v>0</v>
      </c>
      <c r="K72" s="40">
        <f>K73+K74-K75+K76+K77</f>
        <v>-30714</v>
      </c>
    </row>
    <row r="73" spans="1:11" ht="12.75" customHeight="1">
      <c r="A73" s="213" t="s">
        <v>115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0</v>
      </c>
      <c r="K73" s="6">
        <v>0</v>
      </c>
    </row>
    <row r="74" spans="1:11" ht="12.75" customHeight="1">
      <c r="A74" s="213" t="s">
        <v>116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1446309</v>
      </c>
      <c r="K74" s="6">
        <v>1446309</v>
      </c>
    </row>
    <row r="75" spans="1:11" ht="12.75" customHeight="1">
      <c r="A75" s="213" t="s">
        <v>117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1446309</v>
      </c>
      <c r="K75" s="6">
        <v>1477023</v>
      </c>
    </row>
    <row r="76" spans="1:11" ht="12.75" customHeight="1">
      <c r="A76" s="213" t="s">
        <v>118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119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0</v>
      </c>
      <c r="K77" s="6">
        <v>0</v>
      </c>
    </row>
    <row r="78" spans="1:11" ht="12.75" customHeight="1">
      <c r="A78" s="213" t="s">
        <v>120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137678337</v>
      </c>
      <c r="K78" s="6">
        <v>136747002</v>
      </c>
    </row>
    <row r="79" spans="1:11" ht="12.75" customHeight="1">
      <c r="A79" s="213" t="s">
        <v>121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0">
        <f>J80-J81</f>
        <v>-223342725</v>
      </c>
      <c r="K79" s="40">
        <f>K80-K81</f>
        <v>-283097755</v>
      </c>
    </row>
    <row r="80" spans="1:11" ht="12.75" customHeight="1">
      <c r="A80" s="222" t="s">
        <v>122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12010689</v>
      </c>
      <c r="K80" s="6">
        <v>12942025</v>
      </c>
    </row>
    <row r="81" spans="1:11" ht="12.75" customHeight="1">
      <c r="A81" s="222" t="s">
        <v>123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235353414</v>
      </c>
      <c r="K81" s="6">
        <v>296039780</v>
      </c>
    </row>
    <row r="82" spans="1:11" ht="12.75" customHeight="1">
      <c r="A82" s="213" t="s">
        <v>124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0">
        <f>J83-J84</f>
        <v>-60686367</v>
      </c>
      <c r="K82" s="40">
        <f>K83-K84</f>
        <v>5790637</v>
      </c>
    </row>
    <row r="83" spans="1:11" ht="12.75" customHeight="1">
      <c r="A83" s="222" t="s">
        <v>125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/>
      <c r="K83" s="6">
        <v>5790637</v>
      </c>
    </row>
    <row r="84" spans="1:11" ht="12.75" customHeight="1">
      <c r="A84" s="222" t="s">
        <v>126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60686367</v>
      </c>
      <c r="K84" s="6">
        <v>0</v>
      </c>
    </row>
    <row r="85" spans="1:11" ht="12.75" customHeight="1">
      <c r="A85" s="213" t="s">
        <v>127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02" t="s">
        <v>128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8">
        <f>SUM(J87:J89)</f>
        <v>6851514</v>
      </c>
      <c r="K86" s="128">
        <f>SUM(K87:K89)</f>
        <v>6851514</v>
      </c>
    </row>
    <row r="87" spans="1:11" ht="12.75" customHeight="1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768473</v>
      </c>
      <c r="K87" s="6">
        <v>768473</v>
      </c>
    </row>
    <row r="88" spans="1:11" ht="12.75" customHeight="1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6083041</v>
      </c>
      <c r="K89" s="6">
        <v>6083041</v>
      </c>
    </row>
    <row r="90" spans="1:11" ht="12.75" customHeight="1">
      <c r="A90" s="202" t="s">
        <v>132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8">
        <f>SUM(J91:J99)</f>
        <v>321829906</v>
      </c>
      <c r="K90" s="128">
        <f>SUM(K91:K99)</f>
        <v>317463156</v>
      </c>
    </row>
    <row r="91" spans="1:11" ht="12.75" customHeight="1">
      <c r="A91" s="213" t="s">
        <v>133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241777</v>
      </c>
      <c r="K91" s="6">
        <v>241777</v>
      </c>
    </row>
    <row r="92" spans="1:11" ht="12.75" customHeight="1">
      <c r="A92" s="213" t="s">
        <v>134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70500</v>
      </c>
      <c r="K92" s="6">
        <v>70500</v>
      </c>
    </row>
    <row r="93" spans="1:11" ht="12.75" customHeight="1">
      <c r="A93" s="213" t="s">
        <v>135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280626785</v>
      </c>
      <c r="K93" s="6">
        <v>276063155</v>
      </c>
    </row>
    <row r="94" spans="1:11" ht="12.75" customHeight="1">
      <c r="A94" s="213" t="s">
        <v>136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137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6152231</v>
      </c>
      <c r="K95" s="6">
        <v>6395936</v>
      </c>
    </row>
    <row r="96" spans="1:11" ht="12.75" customHeight="1">
      <c r="A96" s="213" t="s">
        <v>138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306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0</v>
      </c>
      <c r="K97" s="6">
        <v>0</v>
      </c>
    </row>
    <row r="98" spans="1:11" ht="12.75" customHeight="1">
      <c r="A98" s="213" t="s">
        <v>140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4464873</v>
      </c>
      <c r="K98" s="6">
        <v>4622489</v>
      </c>
    </row>
    <row r="99" spans="1:11" ht="12.75" customHeight="1">
      <c r="A99" s="213" t="s">
        <v>141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30273740</v>
      </c>
      <c r="K99" s="6">
        <v>30069299</v>
      </c>
    </row>
    <row r="100" spans="1:11" ht="12.75" customHeight="1">
      <c r="A100" s="202" t="s">
        <v>142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8">
        <f>SUM(J101:J112)</f>
        <v>200512432</v>
      </c>
      <c r="K100" s="128">
        <f>SUM(K101:K112)</f>
        <v>202523273</v>
      </c>
    </row>
    <row r="101" spans="1:11" ht="12.75" customHeight="1">
      <c r="A101" s="213" t="s">
        <v>133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f>1086755+294235</f>
        <v>1380990</v>
      </c>
      <c r="K101" s="6">
        <v>1781288</v>
      </c>
    </row>
    <row r="102" spans="1:11" ht="12.75" customHeight="1">
      <c r="A102" s="213" t="s">
        <v>134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2973345</v>
      </c>
      <c r="K102" s="6">
        <v>3060140</v>
      </c>
    </row>
    <row r="103" spans="1:11" ht="12.75" customHeight="1">
      <c r="A103" s="213" t="s">
        <v>135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65459326</v>
      </c>
      <c r="K103" s="6">
        <v>65290224</v>
      </c>
    </row>
    <row r="104" spans="1:11" ht="12.75" customHeight="1">
      <c r="A104" s="213" t="s">
        <v>136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2809026</v>
      </c>
      <c r="K104" s="6">
        <v>5553975</v>
      </c>
    </row>
    <row r="105" spans="1:11" ht="12.75" customHeight="1">
      <c r="A105" s="213" t="s">
        <v>137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24435373</v>
      </c>
      <c r="K105" s="6">
        <v>23071852</v>
      </c>
    </row>
    <row r="106" spans="1:11" ht="12.75" customHeight="1">
      <c r="A106" s="213" t="s">
        <v>138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70973241</v>
      </c>
      <c r="K106" s="6">
        <v>70973241</v>
      </c>
    </row>
    <row r="107" spans="1:11" ht="12.75" customHeight="1">
      <c r="A107" s="213" t="s">
        <v>139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1" ht="12.75" customHeight="1">
      <c r="A108" s="213" t="s">
        <v>143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9036057</v>
      </c>
      <c r="K108" s="6">
        <v>8708342</v>
      </c>
    </row>
    <row r="109" spans="1:11" ht="12.75" customHeight="1">
      <c r="A109" s="213" t="s">
        <v>307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12481386</v>
      </c>
      <c r="K109" s="6">
        <v>12814628</v>
      </c>
    </row>
    <row r="110" spans="1:11" ht="12.75" customHeight="1">
      <c r="A110" s="213" t="s">
        <v>144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0</v>
      </c>
      <c r="K110" s="6">
        <v>0</v>
      </c>
    </row>
    <row r="111" spans="1:11" ht="12.75" customHeight="1">
      <c r="A111" s="213" t="s">
        <v>145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146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10963688</v>
      </c>
      <c r="K112" s="6">
        <v>11269583</v>
      </c>
    </row>
    <row r="113" spans="1:11" ht="12.75" customHeight="1">
      <c r="A113" s="202" t="s">
        <v>147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9">
        <v>32148839</v>
      </c>
      <c r="K113" s="129">
        <v>33150100</v>
      </c>
    </row>
    <row r="114" spans="1:11" ht="12.75" customHeight="1">
      <c r="A114" s="202" t="s">
        <v>308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8">
        <f>J69+J86+J90+J100+J113</f>
        <v>531596646</v>
      </c>
      <c r="K114" s="128">
        <f>K69+K86+K90+K100+K113</f>
        <v>536001923</v>
      </c>
    </row>
    <row r="115" spans="1:11" ht="12.75" customHeight="1">
      <c r="A115" s="228" t="s">
        <v>148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7">
        <v>38462783</v>
      </c>
      <c r="K115" s="7">
        <f>K67</f>
        <v>44803487</v>
      </c>
    </row>
    <row r="116" spans="1:11" ht="12.75" customHeight="1">
      <c r="A116" s="219" t="s">
        <v>149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 customHeight="1">
      <c r="A117" s="199" t="s">
        <v>150</v>
      </c>
      <c r="B117" s="200"/>
      <c r="C117" s="200"/>
      <c r="D117" s="200"/>
      <c r="E117" s="200"/>
      <c r="F117" s="200"/>
      <c r="G117" s="200"/>
      <c r="H117" s="200"/>
      <c r="I117" s="234"/>
      <c r="J117" s="234"/>
      <c r="K117" s="235"/>
    </row>
    <row r="118" spans="1:11" ht="12.75" customHeight="1">
      <c r="A118" s="213" t="s">
        <v>151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152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</sheetData>
  <sheetProtection/>
  <mergeCells count="119">
    <mergeCell ref="A118:H118"/>
    <mergeCell ref="A113:H113"/>
    <mergeCell ref="A114:H114"/>
    <mergeCell ref="A119:H119"/>
    <mergeCell ref="A115:H115"/>
    <mergeCell ref="A116:K116"/>
    <mergeCell ref="A117:K117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J56" sqref="J56:M67"/>
    </sheetView>
  </sheetViews>
  <sheetFormatPr defaultColWidth="9.140625" defaultRowHeight="12.75"/>
  <cols>
    <col min="1" max="9" width="9.140625" style="39" customWidth="1"/>
    <col min="10" max="10" width="11.7109375" style="39" customWidth="1"/>
    <col min="11" max="11" width="10.00390625" style="39" customWidth="1"/>
    <col min="12" max="12" width="9.8515625" style="39" customWidth="1"/>
    <col min="13" max="13" width="10.28125" style="39" customWidth="1"/>
    <col min="14" max="16384" width="9.140625" style="39" customWidth="1"/>
  </cols>
  <sheetData>
    <row r="1" spans="1:13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4" t="s">
        <v>325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6" t="s">
        <v>309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 customHeight="1">
      <c r="A4" s="237" t="s">
        <v>54</v>
      </c>
      <c r="B4" s="237"/>
      <c r="C4" s="237"/>
      <c r="D4" s="237"/>
      <c r="E4" s="237"/>
      <c r="F4" s="237"/>
      <c r="G4" s="237"/>
      <c r="H4" s="237"/>
      <c r="I4" s="44" t="s">
        <v>55</v>
      </c>
      <c r="J4" s="238" t="s">
        <v>56</v>
      </c>
      <c r="K4" s="238"/>
      <c r="L4" s="238" t="s">
        <v>57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44"/>
      <c r="J5" s="46" t="s">
        <v>154</v>
      </c>
      <c r="K5" s="46" t="s">
        <v>155</v>
      </c>
      <c r="L5" s="46" t="s">
        <v>154</v>
      </c>
      <c r="M5" s="46" t="s">
        <v>155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199" t="s">
        <v>156</v>
      </c>
      <c r="B7" s="200"/>
      <c r="C7" s="200"/>
      <c r="D7" s="200"/>
      <c r="E7" s="200"/>
      <c r="F7" s="200"/>
      <c r="G7" s="200"/>
      <c r="H7" s="201"/>
      <c r="I7" s="3">
        <v>111</v>
      </c>
      <c r="J7" s="127">
        <f>SUM(J8:J9)</f>
        <v>35188404</v>
      </c>
      <c r="K7" s="127">
        <f>SUM(K8:K9)</f>
        <v>35188404</v>
      </c>
      <c r="L7" s="127">
        <f>SUM(L8:L9)</f>
        <v>44458694</v>
      </c>
      <c r="M7" s="127">
        <f>SUM(M8:M9)</f>
        <v>44458694</v>
      </c>
    </row>
    <row r="8" spans="1:13" ht="12.75" customHeight="1">
      <c r="A8" s="202" t="s">
        <v>157</v>
      </c>
      <c r="B8" s="203"/>
      <c r="C8" s="203"/>
      <c r="D8" s="203"/>
      <c r="E8" s="203"/>
      <c r="F8" s="203"/>
      <c r="G8" s="203"/>
      <c r="H8" s="204"/>
      <c r="I8" s="1">
        <v>112</v>
      </c>
      <c r="J8" s="6">
        <v>33487166</v>
      </c>
      <c r="K8" s="6">
        <f>J8</f>
        <v>33487166</v>
      </c>
      <c r="L8" s="6">
        <v>43612777</v>
      </c>
      <c r="M8" s="6">
        <v>43612777</v>
      </c>
    </row>
    <row r="9" spans="1:13" ht="12.75" customHeight="1">
      <c r="A9" s="202" t="s">
        <v>158</v>
      </c>
      <c r="B9" s="203"/>
      <c r="C9" s="203"/>
      <c r="D9" s="203"/>
      <c r="E9" s="203"/>
      <c r="F9" s="203"/>
      <c r="G9" s="203"/>
      <c r="H9" s="204"/>
      <c r="I9" s="1">
        <v>113</v>
      </c>
      <c r="J9" s="6">
        <v>1701238</v>
      </c>
      <c r="K9" s="6">
        <f>J9</f>
        <v>1701238</v>
      </c>
      <c r="L9" s="6">
        <f>77894+768023</f>
        <v>845917</v>
      </c>
      <c r="M9" s="6">
        <f>77894+768023</f>
        <v>845917</v>
      </c>
    </row>
    <row r="10" spans="1:13" ht="12.75" customHeight="1">
      <c r="A10" s="202" t="s">
        <v>159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0">
        <f>J11+J12+J16+J20+J21+J22+J25+J26</f>
        <v>39353958</v>
      </c>
      <c r="K10" s="40">
        <f>K11+K12+K16+K20+K21+K22+K25+K26</f>
        <v>39353958</v>
      </c>
      <c r="L10" s="40">
        <f>L11+L12+L16+L20+L21+L22+L25+L26</f>
        <v>39938601</v>
      </c>
      <c r="M10" s="40">
        <f>M11+M12+M16+M20+M21+M22+M25+M26</f>
        <v>39938601</v>
      </c>
    </row>
    <row r="11" spans="1:13" ht="12.75" customHeight="1">
      <c r="A11" s="202" t="s">
        <v>160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/>
      <c r="K11" s="6"/>
      <c r="L11" s="6"/>
      <c r="M11" s="6">
        <f>L11</f>
        <v>0</v>
      </c>
    </row>
    <row r="12" spans="1:13" ht="12.75" customHeight="1">
      <c r="A12" s="202" t="s">
        <v>161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0">
        <f>SUM(J13:J15)</f>
        <v>9341083</v>
      </c>
      <c r="K12" s="40">
        <f>SUM(K13:K15)</f>
        <v>9341083</v>
      </c>
      <c r="L12" s="40">
        <f>SUM(L13:L15)</f>
        <v>12701496</v>
      </c>
      <c r="M12" s="40">
        <f>SUM(M13:M15)</f>
        <v>12701496</v>
      </c>
    </row>
    <row r="13" spans="1:13" ht="12.75" customHeight="1">
      <c r="A13" s="213" t="s">
        <v>162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1697298</v>
      </c>
      <c r="K13" s="6">
        <f>J13</f>
        <v>1697298</v>
      </c>
      <c r="L13" s="6">
        <v>1884163</v>
      </c>
      <c r="M13" s="6">
        <v>1884163</v>
      </c>
    </row>
    <row r="14" spans="1:13" ht="12.75" customHeight="1">
      <c r="A14" s="213" t="s">
        <v>163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0</v>
      </c>
      <c r="K14" s="6">
        <f>J14</f>
        <v>0</v>
      </c>
      <c r="L14" s="6">
        <v>0</v>
      </c>
      <c r="M14" s="6">
        <v>0</v>
      </c>
    </row>
    <row r="15" spans="1:13" ht="12.75" customHeight="1">
      <c r="A15" s="213" t="s">
        <v>164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7643785</v>
      </c>
      <c r="K15" s="6">
        <f>J15</f>
        <v>7643785</v>
      </c>
      <c r="L15" s="6">
        <v>10817333</v>
      </c>
      <c r="M15" s="6">
        <v>10817333</v>
      </c>
    </row>
    <row r="16" spans="1:13" ht="12.75" customHeight="1">
      <c r="A16" s="202" t="s">
        <v>165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0">
        <f>SUM(J17:J19)</f>
        <v>22564296</v>
      </c>
      <c r="K16" s="40">
        <f>SUM(K17:K19)</f>
        <v>22564296</v>
      </c>
      <c r="L16" s="40">
        <f>SUM(L17:L19)</f>
        <v>20942639</v>
      </c>
      <c r="M16" s="40">
        <f>SUM(M17:M19)</f>
        <v>20942639</v>
      </c>
    </row>
    <row r="17" spans="1:13" ht="12.75" customHeight="1">
      <c r="A17" s="213" t="s">
        <v>166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12983209</v>
      </c>
      <c r="K17" s="6">
        <f>J17</f>
        <v>12983209</v>
      </c>
      <c r="L17" s="6">
        <v>11555536</v>
      </c>
      <c r="M17" s="6">
        <v>11555536</v>
      </c>
    </row>
    <row r="18" spans="1:13" ht="12.75" customHeight="1">
      <c r="A18" s="213" t="s">
        <v>167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6287562</v>
      </c>
      <c r="K18" s="6">
        <f>J18</f>
        <v>6287562</v>
      </c>
      <c r="L18" s="6">
        <v>6603083</v>
      </c>
      <c r="M18" s="6">
        <v>6603083</v>
      </c>
    </row>
    <row r="19" spans="1:13" ht="12.75" customHeight="1">
      <c r="A19" s="213" t="s">
        <v>168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3293525</v>
      </c>
      <c r="K19" s="6">
        <f>J19</f>
        <v>3293525</v>
      </c>
      <c r="L19" s="6">
        <v>2784020</v>
      </c>
      <c r="M19" s="6">
        <v>2784020</v>
      </c>
    </row>
    <row r="20" spans="1:13" ht="12.75" customHeight="1">
      <c r="A20" s="202" t="s">
        <v>169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2325232</v>
      </c>
      <c r="K20" s="6">
        <f>J20</f>
        <v>2325232</v>
      </c>
      <c r="L20" s="6">
        <v>1909015</v>
      </c>
      <c r="M20" s="6">
        <v>1909015</v>
      </c>
    </row>
    <row r="21" spans="1:13" ht="12.75" customHeight="1">
      <c r="A21" s="202" t="s">
        <v>170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>
        <v>3677107</v>
      </c>
      <c r="K21" s="6">
        <f>J21</f>
        <v>3677107</v>
      </c>
      <c r="L21" s="6">
        <v>3736487</v>
      </c>
      <c r="M21" s="6">
        <v>3736487</v>
      </c>
    </row>
    <row r="22" spans="1:13" ht="12.75" customHeight="1">
      <c r="A22" s="202" t="s">
        <v>171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0">
        <f>SUM(J23:J24)</f>
        <v>1154172</v>
      </c>
      <c r="K22" s="40">
        <f>SUM(K23:K24)</f>
        <v>1154172</v>
      </c>
      <c r="L22" s="40">
        <f>SUM(L23:L24)</f>
        <v>618946</v>
      </c>
      <c r="M22" s="40">
        <f>SUM(M23:M24)</f>
        <v>618946</v>
      </c>
    </row>
    <row r="23" spans="1:13" ht="12.75" customHeight="1">
      <c r="A23" s="213" t="s">
        <v>172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/>
      <c r="K23" s="6">
        <f>J23-0</f>
        <v>0</v>
      </c>
      <c r="L23" s="6"/>
      <c r="M23" s="6"/>
    </row>
    <row r="24" spans="1:13" ht="12.75" customHeight="1">
      <c r="A24" s="213" t="s">
        <v>173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1154172</v>
      </c>
      <c r="K24" s="6">
        <f>J24</f>
        <v>1154172</v>
      </c>
      <c r="L24" s="6">
        <v>618946</v>
      </c>
      <c r="M24" s="6">
        <v>618946</v>
      </c>
    </row>
    <row r="25" spans="1:13" ht="12.75" customHeight="1">
      <c r="A25" s="202" t="s">
        <v>174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>
        <v>236800</v>
      </c>
      <c r="K25" s="6">
        <f>J25</f>
        <v>236800</v>
      </c>
      <c r="L25" s="6"/>
      <c r="M25" s="6"/>
    </row>
    <row r="26" spans="1:13" ht="12.75" customHeight="1">
      <c r="A26" s="202" t="s">
        <v>175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>
        <v>55268</v>
      </c>
      <c r="K26" s="6">
        <f>J26</f>
        <v>55268</v>
      </c>
      <c r="L26" s="6">
        <v>30018</v>
      </c>
      <c r="M26" s="6">
        <v>30018</v>
      </c>
    </row>
    <row r="27" spans="1:13" ht="12.75" customHeight="1">
      <c r="A27" s="202" t="s">
        <v>176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0">
        <f>SUM(J28:J32)</f>
        <v>4305596</v>
      </c>
      <c r="K27" s="40">
        <f>SUM(K28:K32)</f>
        <v>4305596</v>
      </c>
      <c r="L27" s="40">
        <f>SUM(L28:L32)</f>
        <v>4667242</v>
      </c>
      <c r="M27" s="40">
        <f>SUM(M28:M32)</f>
        <v>4667242</v>
      </c>
    </row>
    <row r="28" spans="1:13" ht="12.75" customHeight="1">
      <c r="A28" s="202" t="s">
        <v>177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>
        <v>0</v>
      </c>
      <c r="K28" s="6">
        <f>J28</f>
        <v>0</v>
      </c>
      <c r="L28" s="6">
        <v>0</v>
      </c>
      <c r="M28" s="6">
        <v>0</v>
      </c>
    </row>
    <row r="29" spans="1:13" ht="12.75" customHeight="1">
      <c r="A29" s="202" t="s">
        <v>178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4305596</v>
      </c>
      <c r="K29" s="6">
        <f>J29</f>
        <v>4305596</v>
      </c>
      <c r="L29" s="6">
        <v>4667242</v>
      </c>
      <c r="M29" s="6">
        <v>4667242</v>
      </c>
    </row>
    <row r="30" spans="1:13" ht="12.75" customHeight="1">
      <c r="A30" s="202" t="s">
        <v>179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>
        <v>0</v>
      </c>
      <c r="K30" s="6">
        <f>J30</f>
        <v>0</v>
      </c>
      <c r="L30" s="6">
        <v>0</v>
      </c>
      <c r="M30" s="6">
        <v>0</v>
      </c>
    </row>
    <row r="31" spans="1:13" ht="12.75" customHeight="1">
      <c r="A31" s="202" t="s">
        <v>180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>
        <v>0</v>
      </c>
      <c r="K31" s="6">
        <f>J31</f>
        <v>0</v>
      </c>
      <c r="L31" s="6">
        <v>0</v>
      </c>
      <c r="M31" s="6">
        <v>0</v>
      </c>
    </row>
    <row r="32" spans="1:13" ht="12.75" customHeight="1">
      <c r="A32" s="202" t="s">
        <v>181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>
        <v>0</v>
      </c>
      <c r="K32" s="6">
        <f>J32</f>
        <v>0</v>
      </c>
      <c r="L32" s="6">
        <v>0</v>
      </c>
      <c r="M32" s="6">
        <v>0</v>
      </c>
    </row>
    <row r="33" spans="1:13" ht="12.75" customHeight="1">
      <c r="A33" s="202" t="s">
        <v>182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0">
        <f>SUM(J34:J37)</f>
        <v>4365813</v>
      </c>
      <c r="K33" s="40">
        <f>SUM(K34:K37)</f>
        <v>4365813</v>
      </c>
      <c r="L33" s="40">
        <f>SUM(L34:L37)</f>
        <v>3601138</v>
      </c>
      <c r="M33" s="40">
        <f>SUM(M34:M37)</f>
        <v>3601138</v>
      </c>
    </row>
    <row r="34" spans="1:13" ht="12.75" customHeight="1">
      <c r="A34" s="202" t="s">
        <v>183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>
        <v>165691</v>
      </c>
      <c r="K34" s="6">
        <f aca="true" t="shared" si="0" ref="K34:K41">J34</f>
        <v>165691</v>
      </c>
      <c r="L34" s="6">
        <v>172171</v>
      </c>
      <c r="M34" s="6">
        <v>172171</v>
      </c>
    </row>
    <row r="35" spans="1:13" ht="12.75" customHeight="1">
      <c r="A35" s="202" t="s">
        <v>184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3518707</v>
      </c>
      <c r="K35" s="6">
        <f t="shared" si="0"/>
        <v>3518707</v>
      </c>
      <c r="L35" s="6">
        <v>3036440</v>
      </c>
      <c r="M35" s="6">
        <v>3036440</v>
      </c>
    </row>
    <row r="36" spans="1:13" ht="12.75" customHeight="1">
      <c r="A36" s="202" t="s">
        <v>185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>
        <v>0</v>
      </c>
      <c r="K36" s="6">
        <f t="shared" si="0"/>
        <v>0</v>
      </c>
      <c r="L36" s="6">
        <v>0</v>
      </c>
      <c r="M36" s="6">
        <v>0</v>
      </c>
    </row>
    <row r="37" spans="1:13" ht="12.75" customHeight="1">
      <c r="A37" s="202" t="s">
        <v>186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>
        <v>681415</v>
      </c>
      <c r="K37" s="6">
        <f t="shared" si="0"/>
        <v>681415</v>
      </c>
      <c r="L37" s="6">
        <v>392527</v>
      </c>
      <c r="M37" s="6">
        <v>392527</v>
      </c>
    </row>
    <row r="38" spans="1:13" ht="12.75" customHeight="1">
      <c r="A38" s="202" t="s">
        <v>187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>
        <v>0</v>
      </c>
      <c r="K38" s="6">
        <f t="shared" si="0"/>
        <v>0</v>
      </c>
      <c r="L38" s="6"/>
      <c r="M38" s="6">
        <f>L38</f>
        <v>0</v>
      </c>
    </row>
    <row r="39" spans="1:13" ht="12.75" customHeight="1">
      <c r="A39" s="202" t="s">
        <v>188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>
        <v>0</v>
      </c>
      <c r="K39" s="6">
        <f t="shared" si="0"/>
        <v>0</v>
      </c>
      <c r="L39" s="6"/>
      <c r="M39" s="6">
        <f>L39</f>
        <v>0</v>
      </c>
    </row>
    <row r="40" spans="1:13" ht="12.75" customHeight="1">
      <c r="A40" s="202" t="s">
        <v>189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>
        <v>0</v>
      </c>
      <c r="K40" s="6">
        <f t="shared" si="0"/>
        <v>0</v>
      </c>
      <c r="L40" s="6"/>
      <c r="M40" s="6">
        <f>L40</f>
        <v>0</v>
      </c>
    </row>
    <row r="41" spans="1:13" ht="12.75" customHeight="1">
      <c r="A41" s="202" t="s">
        <v>190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>
        <v>0</v>
      </c>
      <c r="K41" s="6">
        <f t="shared" si="0"/>
        <v>0</v>
      </c>
      <c r="L41" s="6"/>
      <c r="M41" s="6">
        <f>L41</f>
        <v>0</v>
      </c>
    </row>
    <row r="42" spans="1:13" ht="12.75" customHeight="1">
      <c r="A42" s="202" t="s">
        <v>191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0">
        <f>J7+J27+J38+J40</f>
        <v>39494000</v>
      </c>
      <c r="K42" s="40">
        <f>K7+K27+K38+K40</f>
        <v>39494000</v>
      </c>
      <c r="L42" s="40">
        <f>L7+L27+L38+L40</f>
        <v>49125936</v>
      </c>
      <c r="M42" s="40">
        <f>M7+M27+M38+M40</f>
        <v>49125936</v>
      </c>
    </row>
    <row r="43" spans="1:13" ht="12.75" customHeight="1">
      <c r="A43" s="202" t="s">
        <v>192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0">
        <f>J10+J33+J39+J41</f>
        <v>43719771</v>
      </c>
      <c r="K43" s="40">
        <f>K10+K33+K39+K41</f>
        <v>43719771</v>
      </c>
      <c r="L43" s="40">
        <f>L10+L33+L39+L41</f>
        <v>43539739</v>
      </c>
      <c r="M43" s="40">
        <f>M10+M33+M39+M41</f>
        <v>43539739</v>
      </c>
    </row>
    <row r="44" spans="1:13" ht="12.75" customHeight="1">
      <c r="A44" s="202" t="s">
        <v>193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0">
        <f>J42-J43</f>
        <v>-4225771</v>
      </c>
      <c r="K44" s="40">
        <f>K42-K43</f>
        <v>-4225771</v>
      </c>
      <c r="L44" s="40">
        <f>L42-L43</f>
        <v>5586197</v>
      </c>
      <c r="M44" s="40">
        <f>M42-M43</f>
        <v>5586197</v>
      </c>
    </row>
    <row r="45" spans="1:13" ht="12.75" customHeight="1">
      <c r="A45" s="222" t="s">
        <v>194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0">
        <f>IF(J42&gt;J43,J42-J43,0)</f>
        <v>0</v>
      </c>
      <c r="K45" s="40">
        <f>IF(K42&gt;K43,K42-K43,0)</f>
        <v>0</v>
      </c>
      <c r="L45" s="40">
        <f>IF(L42&gt;L43,L42-L43,0)</f>
        <v>5586197</v>
      </c>
      <c r="M45" s="40">
        <f>IF(M42&gt;M43,M42-M43,0)</f>
        <v>5586197</v>
      </c>
    </row>
    <row r="46" spans="1:13" ht="12.75" customHeight="1">
      <c r="A46" s="222" t="s">
        <v>195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0">
        <f>IF(J43&gt;J42,J43-J42,0)</f>
        <v>4225771</v>
      </c>
      <c r="K46" s="40">
        <f>IF(K43&gt;K42,K43-K42,0)</f>
        <v>4225771</v>
      </c>
      <c r="L46" s="40">
        <f>IF(L43&gt;L42,L43-L42,0)</f>
        <v>0</v>
      </c>
      <c r="M46" s="40">
        <f>IF(M43&gt;M42,M43-M42,0)</f>
        <v>0</v>
      </c>
    </row>
    <row r="47" spans="1:13" ht="12.75" customHeight="1">
      <c r="A47" s="202" t="s">
        <v>196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>
        <v>0</v>
      </c>
      <c r="K47" s="6">
        <v>0</v>
      </c>
      <c r="L47" s="6">
        <v>-204440</v>
      </c>
      <c r="M47" s="6">
        <v>-204440</v>
      </c>
    </row>
    <row r="48" spans="1:13" ht="12.75" customHeight="1">
      <c r="A48" s="202" t="s">
        <v>197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0">
        <f>J44-J47</f>
        <v>-4225771</v>
      </c>
      <c r="K48" s="40">
        <f>K44-K47</f>
        <v>-4225771</v>
      </c>
      <c r="L48" s="40">
        <f>L44-L47</f>
        <v>5790637</v>
      </c>
      <c r="M48" s="40">
        <f>M44-M47</f>
        <v>5790637</v>
      </c>
    </row>
    <row r="49" spans="1:13" ht="12.75" customHeight="1">
      <c r="A49" s="222" t="s">
        <v>198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0">
        <f>IF(J48&gt;0,J48,0)</f>
        <v>0</v>
      </c>
      <c r="K49" s="40">
        <f>IF(K48&gt;0,K48,0)</f>
        <v>0</v>
      </c>
      <c r="L49" s="40">
        <f>IF(L48&gt;0,L48,0)</f>
        <v>5790637</v>
      </c>
      <c r="M49" s="40">
        <f>IF(M48&gt;0,M48,0)</f>
        <v>5790637</v>
      </c>
    </row>
    <row r="50" spans="1:13" ht="12.75" customHeight="1">
      <c r="A50" s="239" t="s">
        <v>199</v>
      </c>
      <c r="B50" s="240"/>
      <c r="C50" s="240"/>
      <c r="D50" s="240"/>
      <c r="E50" s="240"/>
      <c r="F50" s="240"/>
      <c r="G50" s="240"/>
      <c r="H50" s="241"/>
      <c r="I50" s="2">
        <v>154</v>
      </c>
      <c r="J50" s="47">
        <f>IF(J48&lt;0,-J48,0)</f>
        <v>4225771</v>
      </c>
      <c r="K50" s="47">
        <f>IF(K48&lt;0,-K48,0)</f>
        <v>4225771</v>
      </c>
      <c r="L50" s="47">
        <f>IF(L48&lt;0,-L48,0)</f>
        <v>0</v>
      </c>
      <c r="M50" s="47">
        <f>IF(M48&lt;0,-M48,0)</f>
        <v>0</v>
      </c>
    </row>
    <row r="51" spans="1:13" ht="12.75" customHeight="1">
      <c r="A51" s="242" t="s">
        <v>310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199" t="s">
        <v>200</v>
      </c>
      <c r="B52" s="200"/>
      <c r="C52" s="200"/>
      <c r="D52" s="200"/>
      <c r="E52" s="200"/>
      <c r="F52" s="200"/>
      <c r="G52" s="200"/>
      <c r="H52" s="200"/>
      <c r="I52" s="41"/>
      <c r="J52" s="41"/>
      <c r="K52" s="41"/>
      <c r="L52" s="41"/>
      <c r="M52" s="48"/>
    </row>
    <row r="53" spans="1:13" ht="12.75" customHeight="1">
      <c r="A53" s="202" t="s">
        <v>201</v>
      </c>
      <c r="B53" s="203"/>
      <c r="C53" s="203"/>
      <c r="D53" s="203"/>
      <c r="E53" s="203"/>
      <c r="F53" s="203"/>
      <c r="G53" s="203"/>
      <c r="H53" s="204"/>
      <c r="I53" s="1">
        <v>155</v>
      </c>
      <c r="J53" s="6"/>
      <c r="K53" s="6"/>
      <c r="L53" s="6"/>
      <c r="M53" s="6"/>
    </row>
    <row r="54" spans="1:13" ht="12.75" customHeight="1">
      <c r="A54" s="216" t="s">
        <v>202</v>
      </c>
      <c r="B54" s="217"/>
      <c r="C54" s="217"/>
      <c r="D54" s="217"/>
      <c r="E54" s="217"/>
      <c r="F54" s="217"/>
      <c r="G54" s="217"/>
      <c r="H54" s="218"/>
      <c r="I54" s="1">
        <v>156</v>
      </c>
      <c r="J54" s="7"/>
      <c r="K54" s="7"/>
      <c r="L54" s="7"/>
      <c r="M54" s="7"/>
    </row>
    <row r="55" spans="1:13" ht="12.75" customHeight="1">
      <c r="A55" s="219" t="s">
        <v>203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 customHeight="1">
      <c r="A56" s="199" t="s">
        <v>204</v>
      </c>
      <c r="B56" s="200"/>
      <c r="C56" s="200"/>
      <c r="D56" s="200"/>
      <c r="E56" s="200"/>
      <c r="F56" s="200"/>
      <c r="G56" s="200"/>
      <c r="H56" s="201"/>
      <c r="I56" s="8">
        <v>157</v>
      </c>
      <c r="J56" s="126">
        <f>J48</f>
        <v>-4225771</v>
      </c>
      <c r="K56" s="126">
        <f>K48</f>
        <v>-4225771</v>
      </c>
      <c r="L56" s="126">
        <f>L48</f>
        <v>5790637</v>
      </c>
      <c r="M56" s="126">
        <f>M48</f>
        <v>5790637</v>
      </c>
    </row>
    <row r="57" spans="1:13" ht="12.75" customHeight="1">
      <c r="A57" s="202" t="s">
        <v>311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0">
        <f>SUM(J58:J64)</f>
        <v>0</v>
      </c>
      <c r="K57" s="40">
        <f>SUM(K58:K64)</f>
        <v>0</v>
      </c>
      <c r="L57" s="40">
        <f>SUM(L58:L64)</f>
        <v>0</v>
      </c>
      <c r="M57" s="40">
        <f>SUM(M58:M64)</f>
        <v>0</v>
      </c>
    </row>
    <row r="58" spans="1:13" ht="12.75" customHeight="1">
      <c r="A58" s="202" t="s">
        <v>205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>
        <v>0</v>
      </c>
      <c r="K58" s="6">
        <v>0</v>
      </c>
      <c r="L58" s="6">
        <v>0</v>
      </c>
      <c r="M58" s="6">
        <f>L58-0</f>
        <v>0</v>
      </c>
    </row>
    <row r="59" spans="1:13" ht="12.75" customHeight="1">
      <c r="A59" s="202" t="s">
        <v>206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>
        <v>0</v>
      </c>
      <c r="K59" s="6">
        <v>0</v>
      </c>
      <c r="L59" s="6">
        <v>0</v>
      </c>
      <c r="M59" s="6">
        <f aca="true" t="shared" si="1" ref="M59:M65">L59-0</f>
        <v>0</v>
      </c>
    </row>
    <row r="60" spans="1:13" ht="12.75" customHeight="1">
      <c r="A60" s="202" t="s">
        <v>207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>
        <v>0</v>
      </c>
      <c r="K60" s="6">
        <v>0</v>
      </c>
      <c r="L60" s="6">
        <v>0</v>
      </c>
      <c r="M60" s="6">
        <f t="shared" si="1"/>
        <v>0</v>
      </c>
    </row>
    <row r="61" spans="1:13" ht="12.75" customHeight="1">
      <c r="A61" s="202" t="s">
        <v>208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>
        <v>0</v>
      </c>
      <c r="K61" s="6">
        <v>0</v>
      </c>
      <c r="L61" s="6">
        <v>0</v>
      </c>
      <c r="M61" s="6">
        <f t="shared" si="1"/>
        <v>0</v>
      </c>
    </row>
    <row r="62" spans="1:13" ht="12.75" customHeight="1">
      <c r="A62" s="202" t="s">
        <v>313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>
        <v>0</v>
      </c>
      <c r="K62" s="6">
        <v>0</v>
      </c>
      <c r="L62" s="6">
        <v>0</v>
      </c>
      <c r="M62" s="6">
        <f t="shared" si="1"/>
        <v>0</v>
      </c>
    </row>
    <row r="63" spans="1:13" ht="12.75" customHeight="1">
      <c r="A63" s="202" t="s">
        <v>209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>
        <v>0</v>
      </c>
      <c r="K63" s="6">
        <v>0</v>
      </c>
      <c r="L63" s="6">
        <v>0</v>
      </c>
      <c r="M63" s="6">
        <f t="shared" si="1"/>
        <v>0</v>
      </c>
    </row>
    <row r="64" spans="1:13" ht="12.75" customHeight="1">
      <c r="A64" s="202" t="s">
        <v>312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>
        <v>0</v>
      </c>
      <c r="K64" s="6">
        <v>0</v>
      </c>
      <c r="L64" s="6">
        <v>0</v>
      </c>
      <c r="M64" s="6">
        <f t="shared" si="1"/>
        <v>0</v>
      </c>
    </row>
    <row r="65" spans="1:13" ht="12.75" customHeight="1">
      <c r="A65" s="202" t="s">
        <v>210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>
        <v>0</v>
      </c>
      <c r="K65" s="6">
        <v>0</v>
      </c>
      <c r="L65" s="6">
        <v>0</v>
      </c>
      <c r="M65" s="6">
        <f t="shared" si="1"/>
        <v>0</v>
      </c>
    </row>
    <row r="66" spans="1:13" ht="12.75" customHeight="1">
      <c r="A66" s="202" t="s">
        <v>211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0">
        <f>J57-J65</f>
        <v>0</v>
      </c>
      <c r="K66" s="40">
        <v>0</v>
      </c>
      <c r="L66" s="40">
        <f>L57-L65</f>
        <v>0</v>
      </c>
      <c r="M66" s="40">
        <f>M57-M65</f>
        <v>0</v>
      </c>
    </row>
    <row r="67" spans="1:13" ht="12.75" customHeight="1">
      <c r="A67" s="202" t="s">
        <v>212</v>
      </c>
      <c r="B67" s="203"/>
      <c r="C67" s="203"/>
      <c r="D67" s="203"/>
      <c r="E67" s="203"/>
      <c r="F67" s="203"/>
      <c r="G67" s="203"/>
      <c r="H67" s="204"/>
      <c r="I67" s="1">
        <v>168</v>
      </c>
      <c r="J67" s="47">
        <f>J56+J66</f>
        <v>-4225771</v>
      </c>
      <c r="K67" s="47">
        <f>K56+K66</f>
        <v>-4225771</v>
      </c>
      <c r="L67" s="47">
        <f>L56+L66</f>
        <v>5790637</v>
      </c>
      <c r="M67" s="47">
        <f>M56+M66</f>
        <v>5790637</v>
      </c>
    </row>
    <row r="68" spans="1:13" ht="12.75" customHeight="1">
      <c r="A68" s="242" t="s">
        <v>213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5" t="s">
        <v>214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 customHeight="1">
      <c r="A70" s="202" t="s">
        <v>201</v>
      </c>
      <c r="B70" s="203"/>
      <c r="C70" s="203"/>
      <c r="D70" s="203"/>
      <c r="E70" s="203"/>
      <c r="F70" s="203"/>
      <c r="G70" s="203"/>
      <c r="H70" s="204"/>
      <c r="I70" s="1">
        <v>169</v>
      </c>
      <c r="J70" s="6"/>
      <c r="K70" s="6"/>
      <c r="L70" s="6"/>
      <c r="M70" s="6"/>
    </row>
    <row r="71" spans="1:13" ht="12.75" customHeight="1">
      <c r="A71" s="216" t="s">
        <v>202</v>
      </c>
      <c r="B71" s="217"/>
      <c r="C71" s="217"/>
      <c r="D71" s="217"/>
      <c r="E71" s="217"/>
      <c r="F71" s="217"/>
      <c r="G71" s="217"/>
      <c r="H71" s="218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M71 J47:M47 J53:M54 J56:K67 L56 L57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11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50" t="s">
        <v>215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326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47" t="s">
        <v>319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4">
      <c r="A4" s="252" t="s">
        <v>54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54">
        <v>2</v>
      </c>
      <c r="J5" s="55" t="s">
        <v>7</v>
      </c>
      <c r="K5" s="55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218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-4225771</v>
      </c>
      <c r="K7" s="6">
        <v>5586197</v>
      </c>
    </row>
    <row r="8" spans="1:11" ht="12.75" customHeight="1">
      <c r="A8" s="213" t="s">
        <v>219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2325232</v>
      </c>
      <c r="K8" s="6">
        <v>1909015</v>
      </c>
    </row>
    <row r="9" spans="1:11" ht="12.75" customHeight="1">
      <c r="A9" s="213" t="s">
        <v>220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5108799</v>
      </c>
      <c r="K9" s="6">
        <v>1062563</v>
      </c>
    </row>
    <row r="10" spans="1:11" ht="12.75" customHeight="1">
      <c r="A10" s="213" t="s">
        <v>221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0</v>
      </c>
      <c r="K10" s="6">
        <v>0</v>
      </c>
    </row>
    <row r="11" spans="1:11" ht="12.75" customHeight="1">
      <c r="A11" s="213" t="s">
        <v>222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0</v>
      </c>
      <c r="K11" s="6">
        <v>0</v>
      </c>
    </row>
    <row r="12" spans="1:11" ht="12.75" customHeight="1">
      <c r="A12" s="213" t="s">
        <v>223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0</v>
      </c>
      <c r="K12" s="6">
        <v>0</v>
      </c>
    </row>
    <row r="13" spans="1:11" ht="12.75" customHeight="1">
      <c r="A13" s="202" t="s">
        <v>224</v>
      </c>
      <c r="B13" s="203"/>
      <c r="C13" s="203"/>
      <c r="D13" s="203"/>
      <c r="E13" s="203"/>
      <c r="F13" s="203"/>
      <c r="G13" s="203"/>
      <c r="H13" s="203"/>
      <c r="I13" s="1">
        <v>7</v>
      </c>
      <c r="J13" s="128">
        <f>SUM(J7:J12)</f>
        <v>3208260</v>
      </c>
      <c r="K13" s="128">
        <f>SUM(K7:K12)</f>
        <v>8557775</v>
      </c>
    </row>
    <row r="14" spans="1:11" ht="12.75" customHeight="1">
      <c r="A14" s="213" t="s">
        <v>225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0</v>
      </c>
      <c r="K14" s="6">
        <v>0</v>
      </c>
    </row>
    <row r="15" spans="1:11" ht="12.75" customHeight="1">
      <c r="A15" s="213" t="s">
        <v>226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2033000</v>
      </c>
      <c r="K15" s="6">
        <v>3493820</v>
      </c>
    </row>
    <row r="16" spans="1:11" ht="12.75" customHeight="1">
      <c r="A16" s="213" t="s">
        <v>227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0</v>
      </c>
      <c r="K16" s="6">
        <v>0</v>
      </c>
    </row>
    <row r="17" spans="1:11" ht="12.75" customHeight="1">
      <c r="A17" s="213" t="s">
        <v>228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2367627</v>
      </c>
      <c r="K17" s="6">
        <v>5097801</v>
      </c>
    </row>
    <row r="18" spans="1:11" ht="12.75" customHeight="1">
      <c r="A18" s="202" t="s">
        <v>229</v>
      </c>
      <c r="B18" s="203"/>
      <c r="C18" s="203"/>
      <c r="D18" s="203"/>
      <c r="E18" s="203"/>
      <c r="F18" s="203"/>
      <c r="G18" s="203"/>
      <c r="H18" s="203"/>
      <c r="I18" s="1">
        <v>12</v>
      </c>
      <c r="J18" s="128">
        <f>SUM(J14:J17)</f>
        <v>4400627</v>
      </c>
      <c r="K18" s="128">
        <f>SUM(K14:K17)</f>
        <v>8591621</v>
      </c>
    </row>
    <row r="19" spans="1:11" ht="12.75" customHeight="1">
      <c r="A19" s="202" t="s">
        <v>230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128">
        <v>0</v>
      </c>
      <c r="K19" s="128">
        <v>0</v>
      </c>
    </row>
    <row r="20" spans="1:11" ht="12.75" customHeight="1">
      <c r="A20" s="202" t="s">
        <v>231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128">
        <f>IF(J18&gt;J13,J18-J13,0)</f>
        <v>1192367</v>
      </c>
      <c r="K20" s="128">
        <f>IF(K18&gt;K13,K18-K13,0)</f>
        <v>33846</v>
      </c>
    </row>
    <row r="21" spans="1:11" ht="12.75" customHeight="1">
      <c r="A21" s="219" t="s">
        <v>232</v>
      </c>
      <c r="B21" s="231"/>
      <c r="C21" s="231"/>
      <c r="D21" s="231"/>
      <c r="E21" s="231"/>
      <c r="F21" s="231"/>
      <c r="G21" s="231"/>
      <c r="H21" s="231"/>
      <c r="I21" s="254"/>
      <c r="J21" s="254"/>
      <c r="K21" s="255"/>
    </row>
    <row r="22" spans="1:11" ht="12.75" customHeight="1">
      <c r="A22" s="213" t="s">
        <v>233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4025</v>
      </c>
      <c r="K22" s="6">
        <v>128193</v>
      </c>
    </row>
    <row r="23" spans="1:11" ht="12.75" customHeight="1">
      <c r="A23" s="213" t="s">
        <v>234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0</v>
      </c>
    </row>
    <row r="24" spans="1:11" ht="12.75" customHeight="1">
      <c r="A24" s="213" t="s">
        <v>235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41797</v>
      </c>
      <c r="K24" s="6">
        <v>150739</v>
      </c>
    </row>
    <row r="25" spans="1:11" ht="12.75" customHeight="1">
      <c r="A25" s="213" t="s">
        <v>236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</row>
    <row r="26" spans="1:11" ht="12.75" customHeight="1">
      <c r="A26" s="213" t="s">
        <v>237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2022929</v>
      </c>
      <c r="K26" s="6">
        <v>500000</v>
      </c>
    </row>
    <row r="27" spans="1:11" ht="12.75" customHeight="1">
      <c r="A27" s="202" t="s">
        <v>314</v>
      </c>
      <c r="B27" s="203"/>
      <c r="C27" s="203"/>
      <c r="D27" s="203"/>
      <c r="E27" s="203"/>
      <c r="F27" s="203"/>
      <c r="G27" s="203"/>
      <c r="H27" s="203"/>
      <c r="I27" s="1">
        <v>20</v>
      </c>
      <c r="J27" s="128">
        <f>SUM(J22:J26)</f>
        <v>2068751</v>
      </c>
      <c r="K27" s="128">
        <f>SUM(K22:K26)</f>
        <v>778932</v>
      </c>
    </row>
    <row r="28" spans="1:11" ht="12.75" customHeight="1">
      <c r="A28" s="213" t="s">
        <v>239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395841</v>
      </c>
      <c r="K28" s="6">
        <v>785796</v>
      </c>
    </row>
    <row r="29" spans="1:11" ht="12.75" customHeight="1">
      <c r="A29" s="213" t="s">
        <v>240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0</v>
      </c>
      <c r="K29" s="6">
        <v>0</v>
      </c>
    </row>
    <row r="30" spans="1:11" ht="12.75" customHeight="1">
      <c r="A30" s="213" t="s">
        <v>241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15118</v>
      </c>
      <c r="K30" s="6">
        <v>44000</v>
      </c>
    </row>
    <row r="31" spans="1:11" ht="12.75" customHeight="1">
      <c r="A31" s="202" t="s">
        <v>315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1">
        <f>SUM(J28:J30)</f>
        <v>410959</v>
      </c>
      <c r="K31" s="131">
        <f>SUM(K28:K30)</f>
        <v>829796</v>
      </c>
    </row>
    <row r="32" spans="1:11" ht="12.75" customHeight="1">
      <c r="A32" s="202" t="s">
        <v>243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1">
        <f>IF(J27&gt;J31,J27-J31,0)</f>
        <v>1657792</v>
      </c>
      <c r="K32" s="131">
        <f>IF(K27&gt;K31,K27-K31,0)</f>
        <v>0</v>
      </c>
    </row>
    <row r="33" spans="1:11" ht="12.75" customHeight="1">
      <c r="A33" s="202" t="s">
        <v>244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1">
        <f>IF(J31&gt;J27,J31-J27,0)</f>
        <v>0</v>
      </c>
      <c r="K33" s="131">
        <f>IF(K31&gt;K27,K31-K27,0)</f>
        <v>50864</v>
      </c>
    </row>
    <row r="34" spans="1:11" ht="12.75" customHeight="1">
      <c r="A34" s="219" t="s">
        <v>245</v>
      </c>
      <c r="B34" s="231"/>
      <c r="C34" s="231"/>
      <c r="D34" s="231"/>
      <c r="E34" s="231"/>
      <c r="F34" s="231"/>
      <c r="G34" s="231"/>
      <c r="H34" s="231"/>
      <c r="I34" s="254"/>
      <c r="J34" s="254"/>
      <c r="K34" s="255"/>
    </row>
    <row r="35" spans="1:11" ht="12.75" customHeight="1">
      <c r="A35" s="213" t="s">
        <v>246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0</v>
      </c>
      <c r="K35" s="6">
        <v>0</v>
      </c>
    </row>
    <row r="36" spans="1:11" ht="12.75" customHeight="1">
      <c r="A36" s="213" t="s">
        <v>247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0</v>
      </c>
      <c r="K36" s="6">
        <v>526000</v>
      </c>
    </row>
    <row r="37" spans="1:11" ht="12.75" customHeight="1">
      <c r="A37" s="213" t="s">
        <v>248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</row>
    <row r="38" spans="1:11" ht="12.75" customHeight="1">
      <c r="A38" s="202" t="s">
        <v>317</v>
      </c>
      <c r="B38" s="203"/>
      <c r="C38" s="203"/>
      <c r="D38" s="203"/>
      <c r="E38" s="203"/>
      <c r="F38" s="203"/>
      <c r="G38" s="203"/>
      <c r="H38" s="203"/>
      <c r="I38" s="1">
        <v>30</v>
      </c>
      <c r="J38" s="128">
        <f>SUM(J35:J37)</f>
        <v>0</v>
      </c>
      <c r="K38" s="128">
        <f>SUM(K35:K37)</f>
        <v>526000</v>
      </c>
    </row>
    <row r="39" spans="1:11" ht="12.75" customHeight="1">
      <c r="A39" s="213" t="s">
        <v>250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218750</v>
      </c>
      <c r="K39" s="6">
        <v>291667</v>
      </c>
    </row>
    <row r="40" spans="1:11" ht="12.75" customHeight="1">
      <c r="A40" s="213" t="s">
        <v>251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0</v>
      </c>
      <c r="K40" s="6"/>
    </row>
    <row r="41" spans="1:11" ht="12.75" customHeight="1">
      <c r="A41" s="213" t="s">
        <v>252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262612</v>
      </c>
      <c r="K41" s="6">
        <v>95980</v>
      </c>
    </row>
    <row r="42" spans="1:11" ht="12.75" customHeight="1">
      <c r="A42" s="213" t="s">
        <v>253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/>
    </row>
    <row r="43" spans="1:11" ht="12.75" customHeight="1">
      <c r="A43" s="213" t="s">
        <v>254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87600</v>
      </c>
    </row>
    <row r="44" spans="1:11" ht="12.75" customHeight="1">
      <c r="A44" s="202" t="s">
        <v>316</v>
      </c>
      <c r="B44" s="203"/>
      <c r="C44" s="203"/>
      <c r="D44" s="203"/>
      <c r="E44" s="203"/>
      <c r="F44" s="203"/>
      <c r="G44" s="203"/>
      <c r="H44" s="203"/>
      <c r="I44" s="1">
        <v>36</v>
      </c>
      <c r="J44" s="128">
        <f>SUM(J39:J43)</f>
        <v>481362</v>
      </c>
      <c r="K44" s="128">
        <f>SUM(K39:K43)</f>
        <v>475247</v>
      </c>
    </row>
    <row r="45" spans="1:11" ht="12.75" customHeight="1">
      <c r="A45" s="202" t="s">
        <v>256</v>
      </c>
      <c r="B45" s="203"/>
      <c r="C45" s="203"/>
      <c r="D45" s="203"/>
      <c r="E45" s="203"/>
      <c r="F45" s="203"/>
      <c r="G45" s="203"/>
      <c r="H45" s="203"/>
      <c r="I45" s="1">
        <v>37</v>
      </c>
      <c r="J45" s="128">
        <f>IF(J38&gt;J44,J38-J44,0)</f>
        <v>0</v>
      </c>
      <c r="K45" s="128">
        <f>IF(K38&gt;K44,K38-K44,0)</f>
        <v>50753</v>
      </c>
    </row>
    <row r="46" spans="1:11" ht="12.75" customHeight="1">
      <c r="A46" s="202" t="s">
        <v>257</v>
      </c>
      <c r="B46" s="203"/>
      <c r="C46" s="203"/>
      <c r="D46" s="203"/>
      <c r="E46" s="203"/>
      <c r="F46" s="203"/>
      <c r="G46" s="203"/>
      <c r="H46" s="203"/>
      <c r="I46" s="1">
        <v>38</v>
      </c>
      <c r="J46" s="128">
        <f>IF(J44&gt;J38,J44-J38,0)</f>
        <v>481362</v>
      </c>
      <c r="K46" s="128">
        <f>IF(K44&gt;K38,K44-K38,0)</f>
        <v>0</v>
      </c>
    </row>
    <row r="47" spans="1:11" ht="12.75" customHeight="1">
      <c r="A47" s="213" t="s">
        <v>258</v>
      </c>
      <c r="B47" s="214"/>
      <c r="C47" s="214"/>
      <c r="D47" s="214"/>
      <c r="E47" s="214"/>
      <c r="F47" s="214"/>
      <c r="G47" s="214"/>
      <c r="H47" s="214"/>
      <c r="I47" s="1">
        <v>39</v>
      </c>
      <c r="J47" s="40">
        <f>IF(J19-J20+J32-J33+J45-J46&gt;0,J19-J20+J32-J33+J45-J46,0)</f>
        <v>0</v>
      </c>
      <c r="K47" s="40">
        <f>IF(K19-K20+K32-K33+K45-K46&gt;0,K19-K20+K32-K33+K45-K46,0)</f>
        <v>0</v>
      </c>
    </row>
    <row r="48" spans="1:11" ht="12.75" customHeight="1">
      <c r="A48" s="213" t="s">
        <v>259</v>
      </c>
      <c r="B48" s="214"/>
      <c r="C48" s="214"/>
      <c r="D48" s="214"/>
      <c r="E48" s="214"/>
      <c r="F48" s="214"/>
      <c r="G48" s="214"/>
      <c r="H48" s="214"/>
      <c r="I48" s="1">
        <v>40</v>
      </c>
      <c r="J48" s="40">
        <f>IF(J20-J19+J33-J32+J46-J45&gt;0,J20-J19+J33-J32+J46-J45,0)</f>
        <v>15937</v>
      </c>
      <c r="K48" s="40">
        <f>IF(K20-K19+K33-K32+K46-K45&gt;0,K20-K19+K33-K32+K46-K45,0)</f>
        <v>33957</v>
      </c>
    </row>
    <row r="49" spans="1:11" ht="12.75" customHeight="1">
      <c r="A49" s="213" t="s">
        <v>260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430996</v>
      </c>
      <c r="K49" s="6">
        <f>'[1]Bilanca'!J64</f>
        <v>3533730</v>
      </c>
    </row>
    <row r="50" spans="1:11" ht="12.75" customHeight="1">
      <c r="A50" s="213" t="s">
        <v>262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0</v>
      </c>
      <c r="K50" s="6">
        <f>K47</f>
        <v>0</v>
      </c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6">
        <f>J48</f>
        <v>15937</v>
      </c>
      <c r="K51" s="6">
        <f>K48</f>
        <v>33957</v>
      </c>
    </row>
    <row r="52" spans="1:11" ht="12.75" customHeight="1">
      <c r="A52" s="213" t="s">
        <v>263</v>
      </c>
      <c r="B52" s="214"/>
      <c r="C52" s="214"/>
      <c r="D52" s="214"/>
      <c r="E52" s="214"/>
      <c r="F52" s="214"/>
      <c r="G52" s="214"/>
      <c r="H52" s="214"/>
      <c r="I52" s="4">
        <v>44</v>
      </c>
      <c r="J52" s="133">
        <f>J49+J50-J51</f>
        <v>415059</v>
      </c>
      <c r="K52" s="133">
        <f>K49+K50-K51</f>
        <v>3499773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2:K26 J28:K30 J7:K12 J14:K17 J39:K43 J49:K51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31:K33 J18:K20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50" t="s">
        <v>264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 customHeight="1">
      <c r="A3" s="256" t="s">
        <v>320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4">
      <c r="A4" s="252" t="s">
        <v>265</v>
      </c>
      <c r="B4" s="252"/>
      <c r="C4" s="252"/>
      <c r="D4" s="252"/>
      <c r="E4" s="252"/>
      <c r="F4" s="252"/>
      <c r="G4" s="252"/>
      <c r="H4" s="252"/>
      <c r="I4" s="52" t="s">
        <v>55</v>
      </c>
      <c r="J4" s="53" t="s">
        <v>56</v>
      </c>
      <c r="K4" s="53" t="s">
        <v>57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58">
        <v>2</v>
      </c>
      <c r="J5" s="59" t="s">
        <v>7</v>
      </c>
      <c r="K5" s="59" t="s">
        <v>8</v>
      </c>
    </row>
    <row r="6" spans="1:11" ht="12.75" customHeight="1">
      <c r="A6" s="219" t="s">
        <v>217</v>
      </c>
      <c r="B6" s="231"/>
      <c r="C6" s="231"/>
      <c r="D6" s="231"/>
      <c r="E6" s="231"/>
      <c r="F6" s="231"/>
      <c r="G6" s="231"/>
      <c r="H6" s="231"/>
      <c r="I6" s="254"/>
      <c r="J6" s="254"/>
      <c r="K6" s="255"/>
    </row>
    <row r="7" spans="1:11" ht="12.75" customHeight="1">
      <c r="A7" s="213" t="s">
        <v>266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6"/>
    </row>
    <row r="8" spans="1:11" ht="12.75" customHeight="1">
      <c r="A8" s="213" t="s">
        <v>267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6"/>
    </row>
    <row r="9" spans="1:11" ht="12.75" customHeight="1">
      <c r="A9" s="213" t="s">
        <v>268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6"/>
    </row>
    <row r="10" spans="1:11" ht="12.75" customHeight="1">
      <c r="A10" s="213" t="s">
        <v>269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6"/>
    </row>
    <row r="11" spans="1:11" ht="12.75" customHeight="1">
      <c r="A11" s="213" t="s">
        <v>270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6"/>
    </row>
    <row r="12" spans="1:11" ht="12.75" customHeight="1">
      <c r="A12" s="202" t="s">
        <v>271</v>
      </c>
      <c r="B12" s="203"/>
      <c r="C12" s="203"/>
      <c r="D12" s="203"/>
      <c r="E12" s="203"/>
      <c r="F12" s="203"/>
      <c r="G12" s="203"/>
      <c r="H12" s="203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213" t="s">
        <v>272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6"/>
    </row>
    <row r="14" spans="1:11" ht="12.75" customHeight="1">
      <c r="A14" s="213" t="s">
        <v>273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6"/>
    </row>
    <row r="15" spans="1:11" ht="12.75" customHeight="1">
      <c r="A15" s="213" t="s">
        <v>274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6"/>
    </row>
    <row r="16" spans="1:11" ht="12.75" customHeight="1">
      <c r="A16" s="213" t="s">
        <v>275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6"/>
    </row>
    <row r="17" spans="1:11" ht="12.75" customHeight="1">
      <c r="A17" s="213" t="s">
        <v>276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6"/>
    </row>
    <row r="18" spans="1:11" ht="12.75" customHeight="1">
      <c r="A18" s="213" t="s">
        <v>277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6"/>
    </row>
    <row r="19" spans="1:11" ht="12.75" customHeight="1">
      <c r="A19" s="202" t="s">
        <v>278</v>
      </c>
      <c r="B19" s="203"/>
      <c r="C19" s="203"/>
      <c r="D19" s="203"/>
      <c r="E19" s="203"/>
      <c r="F19" s="203"/>
      <c r="G19" s="203"/>
      <c r="H19" s="203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202" t="s">
        <v>230</v>
      </c>
      <c r="B20" s="203"/>
      <c r="C20" s="203"/>
      <c r="D20" s="203"/>
      <c r="E20" s="203"/>
      <c r="F20" s="203"/>
      <c r="G20" s="203"/>
      <c r="H20" s="203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202" t="s">
        <v>231</v>
      </c>
      <c r="B21" s="203"/>
      <c r="C21" s="203"/>
      <c r="D21" s="203"/>
      <c r="E21" s="203"/>
      <c r="F21" s="203"/>
      <c r="G21" s="203"/>
      <c r="H21" s="203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19" t="s">
        <v>232</v>
      </c>
      <c r="B22" s="231"/>
      <c r="C22" s="231"/>
      <c r="D22" s="231"/>
      <c r="E22" s="231"/>
      <c r="F22" s="231"/>
      <c r="G22" s="231"/>
      <c r="H22" s="231"/>
      <c r="I22" s="254"/>
      <c r="J22" s="254"/>
      <c r="K22" s="255"/>
    </row>
    <row r="23" spans="1:11" ht="12.75" customHeight="1">
      <c r="A23" s="213" t="s">
        <v>233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6"/>
    </row>
    <row r="24" spans="1:11" ht="12.75" customHeight="1">
      <c r="A24" s="213" t="s">
        <v>234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6"/>
    </row>
    <row r="25" spans="1:11" ht="12.75" customHeight="1">
      <c r="A25" s="213" t="s">
        <v>235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6"/>
    </row>
    <row r="26" spans="1:11" ht="12.75" customHeight="1">
      <c r="A26" s="213" t="s">
        <v>236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6"/>
    </row>
    <row r="27" spans="1:11" ht="12.75" customHeight="1">
      <c r="A27" s="213" t="s">
        <v>237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6"/>
    </row>
    <row r="28" spans="1:11" ht="12.75" customHeight="1">
      <c r="A28" s="202" t="s">
        <v>238</v>
      </c>
      <c r="B28" s="203"/>
      <c r="C28" s="203"/>
      <c r="D28" s="203"/>
      <c r="E28" s="203"/>
      <c r="F28" s="203"/>
      <c r="G28" s="203"/>
      <c r="H28" s="203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213" t="s">
        <v>239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6"/>
    </row>
    <row r="30" spans="1:11" ht="12.75" customHeight="1">
      <c r="A30" s="213" t="s">
        <v>240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6"/>
    </row>
    <row r="31" spans="1:11" ht="12.75" customHeight="1">
      <c r="A31" s="213" t="s">
        <v>241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6"/>
    </row>
    <row r="32" spans="1:11" ht="12.75" customHeight="1">
      <c r="A32" s="202" t="s">
        <v>242</v>
      </c>
      <c r="B32" s="203"/>
      <c r="C32" s="203"/>
      <c r="D32" s="203"/>
      <c r="E32" s="203"/>
      <c r="F32" s="203"/>
      <c r="G32" s="203"/>
      <c r="H32" s="203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202" t="s">
        <v>243</v>
      </c>
      <c r="B33" s="203"/>
      <c r="C33" s="203"/>
      <c r="D33" s="203"/>
      <c r="E33" s="203"/>
      <c r="F33" s="203"/>
      <c r="G33" s="203"/>
      <c r="H33" s="203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202" t="s">
        <v>244</v>
      </c>
      <c r="B34" s="203"/>
      <c r="C34" s="203"/>
      <c r="D34" s="203"/>
      <c r="E34" s="203"/>
      <c r="F34" s="203"/>
      <c r="G34" s="203"/>
      <c r="H34" s="203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19" t="s">
        <v>245</v>
      </c>
      <c r="B35" s="231"/>
      <c r="C35" s="231"/>
      <c r="D35" s="231"/>
      <c r="E35" s="231"/>
      <c r="F35" s="231"/>
      <c r="G35" s="231"/>
      <c r="H35" s="231"/>
      <c r="I35" s="254"/>
      <c r="J35" s="254"/>
      <c r="K35" s="255"/>
    </row>
    <row r="36" spans="1:11" ht="12.75" customHeight="1">
      <c r="A36" s="213" t="s">
        <v>246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6"/>
    </row>
    <row r="37" spans="1:11" ht="12.75" customHeight="1">
      <c r="A37" s="213" t="s">
        <v>247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6"/>
    </row>
    <row r="38" spans="1:11" ht="12.75" customHeight="1">
      <c r="A38" s="213" t="s">
        <v>248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6"/>
    </row>
    <row r="39" spans="1:11" ht="12.75" customHeight="1">
      <c r="A39" s="202" t="s">
        <v>249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213" t="s">
        <v>250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6"/>
    </row>
    <row r="41" spans="1:11" ht="12.75" customHeight="1">
      <c r="A41" s="213" t="s">
        <v>251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6"/>
    </row>
    <row r="42" spans="1:11" ht="12.75" customHeight="1">
      <c r="A42" s="213" t="s">
        <v>252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6"/>
    </row>
    <row r="43" spans="1:11" ht="12.75" customHeight="1">
      <c r="A43" s="213" t="s">
        <v>253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6"/>
    </row>
    <row r="44" spans="1:11" ht="12.75" customHeight="1">
      <c r="A44" s="213" t="s">
        <v>254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6"/>
    </row>
    <row r="45" spans="1:11" ht="12.75" customHeight="1">
      <c r="A45" s="202" t="s">
        <v>255</v>
      </c>
      <c r="B45" s="203"/>
      <c r="C45" s="203"/>
      <c r="D45" s="203"/>
      <c r="E45" s="203"/>
      <c r="F45" s="203"/>
      <c r="G45" s="203"/>
      <c r="H45" s="203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202" t="s">
        <v>256</v>
      </c>
      <c r="B46" s="203"/>
      <c r="C46" s="203"/>
      <c r="D46" s="203"/>
      <c r="E46" s="203"/>
      <c r="F46" s="203"/>
      <c r="G46" s="203"/>
      <c r="H46" s="203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202" t="s">
        <v>257</v>
      </c>
      <c r="B47" s="203"/>
      <c r="C47" s="203"/>
      <c r="D47" s="203"/>
      <c r="E47" s="203"/>
      <c r="F47" s="203"/>
      <c r="G47" s="203"/>
      <c r="H47" s="203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213" t="s">
        <v>258</v>
      </c>
      <c r="B48" s="214"/>
      <c r="C48" s="214"/>
      <c r="D48" s="214"/>
      <c r="E48" s="214"/>
      <c r="F48" s="214"/>
      <c r="G48" s="214"/>
      <c r="H48" s="214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213" t="s">
        <v>259</v>
      </c>
      <c r="B49" s="214"/>
      <c r="C49" s="214"/>
      <c r="D49" s="214"/>
      <c r="E49" s="214"/>
      <c r="F49" s="214"/>
      <c r="G49" s="214"/>
      <c r="H49" s="214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213" t="s">
        <v>260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6"/>
    </row>
    <row r="51" spans="1:11" ht="12.75" customHeight="1">
      <c r="A51" s="213" t="s">
        <v>261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6"/>
    </row>
    <row r="52" spans="1:11" ht="12.75" customHeight="1">
      <c r="A52" s="213" t="s">
        <v>262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6"/>
    </row>
    <row r="53" spans="1:11" ht="12.75" customHeight="1">
      <c r="A53" s="213" t="s">
        <v>263</v>
      </c>
      <c r="B53" s="214"/>
      <c r="C53" s="214"/>
      <c r="D53" s="214"/>
      <c r="E53" s="214"/>
      <c r="F53" s="214"/>
      <c r="G53" s="214"/>
      <c r="H53" s="214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H28" sqref="H28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64" t="s">
        <v>279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1"/>
    </row>
    <row r="2" spans="1:12" ht="15.75">
      <c r="A2" s="32"/>
      <c r="B2" s="60"/>
      <c r="C2" s="274" t="s">
        <v>280</v>
      </c>
      <c r="D2" s="274"/>
      <c r="E2" s="63">
        <v>42736</v>
      </c>
      <c r="F2" s="33" t="s">
        <v>281</v>
      </c>
      <c r="G2" s="275">
        <v>42825</v>
      </c>
      <c r="H2" s="276"/>
      <c r="I2" s="60"/>
      <c r="J2" s="60"/>
      <c r="K2" s="60"/>
      <c r="L2" s="64"/>
    </row>
    <row r="3" spans="1:11" ht="23.25" customHeight="1">
      <c r="A3" s="277" t="s">
        <v>54</v>
      </c>
      <c r="B3" s="277"/>
      <c r="C3" s="277"/>
      <c r="D3" s="277"/>
      <c r="E3" s="277"/>
      <c r="F3" s="277"/>
      <c r="G3" s="277"/>
      <c r="H3" s="277"/>
      <c r="I3" s="66" t="s">
        <v>55</v>
      </c>
      <c r="J3" s="53" t="s">
        <v>282</v>
      </c>
      <c r="K3" s="53" t="s">
        <v>283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68">
        <v>2</v>
      </c>
      <c r="J4" s="67" t="s">
        <v>7</v>
      </c>
      <c r="K4" s="67" t="s">
        <v>8</v>
      </c>
    </row>
    <row r="5" spans="1:11" ht="12.75" customHeight="1">
      <c r="A5" s="266" t="s">
        <v>284</v>
      </c>
      <c r="B5" s="267"/>
      <c r="C5" s="267"/>
      <c r="D5" s="267"/>
      <c r="E5" s="267"/>
      <c r="F5" s="267"/>
      <c r="G5" s="267"/>
      <c r="H5" s="267"/>
      <c r="I5" s="34">
        <v>1</v>
      </c>
      <c r="J5" s="6">
        <v>116604710</v>
      </c>
      <c r="K5" s="126">
        <v>116604710</v>
      </c>
    </row>
    <row r="6" spans="1:11" ht="12.75" customHeight="1">
      <c r="A6" s="266" t="s">
        <v>285</v>
      </c>
      <c r="B6" s="267"/>
      <c r="C6" s="267"/>
      <c r="D6" s="267"/>
      <c r="E6" s="267"/>
      <c r="F6" s="267"/>
      <c r="G6" s="267"/>
      <c r="H6" s="267"/>
      <c r="I6" s="34">
        <v>2</v>
      </c>
      <c r="J6" s="6"/>
      <c r="K6" s="6">
        <v>0</v>
      </c>
    </row>
    <row r="7" spans="1:11" ht="12.75" customHeight="1">
      <c r="A7" s="266" t="s">
        <v>286</v>
      </c>
      <c r="B7" s="267"/>
      <c r="C7" s="267"/>
      <c r="D7" s="267"/>
      <c r="E7" s="267"/>
      <c r="F7" s="267"/>
      <c r="G7" s="267"/>
      <c r="H7" s="267"/>
      <c r="I7" s="34">
        <v>3</v>
      </c>
      <c r="J7" s="40">
        <v>0</v>
      </c>
      <c r="K7" s="6">
        <v>-30714</v>
      </c>
    </row>
    <row r="8" spans="1:11" ht="12.75" customHeight="1">
      <c r="A8" s="266" t="s">
        <v>287</v>
      </c>
      <c r="B8" s="267"/>
      <c r="C8" s="267"/>
      <c r="D8" s="267"/>
      <c r="E8" s="267"/>
      <c r="F8" s="267"/>
      <c r="G8" s="267"/>
      <c r="H8" s="267"/>
      <c r="I8" s="34">
        <v>4</v>
      </c>
      <c r="J8" s="6">
        <v>-223342725</v>
      </c>
      <c r="K8" s="6">
        <v>-283097755</v>
      </c>
    </row>
    <row r="9" spans="1:11" ht="12.75" customHeight="1">
      <c r="A9" s="266" t="s">
        <v>288</v>
      </c>
      <c r="B9" s="267"/>
      <c r="C9" s="267"/>
      <c r="D9" s="267"/>
      <c r="E9" s="267"/>
      <c r="F9" s="267"/>
      <c r="G9" s="267"/>
      <c r="H9" s="267"/>
      <c r="I9" s="34">
        <v>5</v>
      </c>
      <c r="J9" s="6">
        <v>-60686367</v>
      </c>
      <c r="K9" s="6">
        <v>5790637</v>
      </c>
    </row>
    <row r="10" spans="1:11" ht="12.75" customHeight="1">
      <c r="A10" s="266" t="s">
        <v>289</v>
      </c>
      <c r="B10" s="267"/>
      <c r="C10" s="267"/>
      <c r="D10" s="267"/>
      <c r="E10" s="267"/>
      <c r="F10" s="267"/>
      <c r="G10" s="267"/>
      <c r="H10" s="267"/>
      <c r="I10" s="34">
        <v>6</v>
      </c>
      <c r="J10" s="6">
        <v>137913699</v>
      </c>
      <c r="K10" s="6">
        <v>136982364</v>
      </c>
    </row>
    <row r="11" spans="1:11" ht="12.75" customHeight="1">
      <c r="A11" s="266" t="s">
        <v>290</v>
      </c>
      <c r="B11" s="267"/>
      <c r="C11" s="267"/>
      <c r="D11" s="267"/>
      <c r="E11" s="267"/>
      <c r="F11" s="267"/>
      <c r="G11" s="267"/>
      <c r="H11" s="267"/>
      <c r="I11" s="34">
        <v>7</v>
      </c>
      <c r="J11" s="6">
        <v>0</v>
      </c>
      <c r="K11" s="6"/>
    </row>
    <row r="12" spans="1:11" ht="12.75" customHeight="1">
      <c r="A12" s="266" t="s">
        <v>291</v>
      </c>
      <c r="B12" s="267"/>
      <c r="C12" s="267"/>
      <c r="D12" s="267"/>
      <c r="E12" s="267"/>
      <c r="F12" s="267"/>
      <c r="G12" s="267"/>
      <c r="H12" s="267"/>
      <c r="I12" s="34">
        <v>8</v>
      </c>
      <c r="J12" s="6">
        <v>0</v>
      </c>
      <c r="K12" s="6">
        <v>0</v>
      </c>
    </row>
    <row r="13" spans="1:11" ht="12.75" customHeight="1">
      <c r="A13" s="266" t="s">
        <v>292</v>
      </c>
      <c r="B13" s="267"/>
      <c r="C13" s="267"/>
      <c r="D13" s="267"/>
      <c r="E13" s="267"/>
      <c r="F13" s="267"/>
      <c r="G13" s="267"/>
      <c r="H13" s="267"/>
      <c r="I13" s="34">
        <v>9</v>
      </c>
      <c r="J13" s="6">
        <v>0</v>
      </c>
      <c r="K13" s="6"/>
    </row>
    <row r="14" spans="1:11" ht="12.75" customHeight="1">
      <c r="A14" s="268" t="s">
        <v>293</v>
      </c>
      <c r="B14" s="269"/>
      <c r="C14" s="269"/>
      <c r="D14" s="269"/>
      <c r="E14" s="269"/>
      <c r="F14" s="269"/>
      <c r="G14" s="269"/>
      <c r="H14" s="269"/>
      <c r="I14" s="34">
        <v>10</v>
      </c>
      <c r="J14" s="128">
        <f>SUM(J5:J13)</f>
        <v>-29510683</v>
      </c>
      <c r="K14" s="128">
        <f>SUM(K5:K13)</f>
        <v>-23750758</v>
      </c>
    </row>
    <row r="15" spans="1:11" ht="12.75" customHeight="1">
      <c r="A15" s="266" t="s">
        <v>294</v>
      </c>
      <c r="B15" s="267"/>
      <c r="C15" s="267"/>
      <c r="D15" s="267"/>
      <c r="E15" s="267"/>
      <c r="F15" s="267"/>
      <c r="G15" s="267"/>
      <c r="H15" s="267"/>
      <c r="I15" s="34">
        <v>11</v>
      </c>
      <c r="J15" s="6">
        <v>-235362</v>
      </c>
      <c r="K15" s="6">
        <v>-235362</v>
      </c>
    </row>
    <row r="16" spans="1:11" ht="12.75" customHeight="1">
      <c r="A16" s="266" t="s">
        <v>295</v>
      </c>
      <c r="B16" s="267"/>
      <c r="C16" s="267"/>
      <c r="D16" s="267"/>
      <c r="E16" s="267"/>
      <c r="F16" s="267"/>
      <c r="G16" s="267"/>
      <c r="H16" s="267"/>
      <c r="I16" s="34">
        <v>12</v>
      </c>
      <c r="J16" s="6"/>
      <c r="K16" s="6"/>
    </row>
    <row r="17" spans="1:11" ht="12.75" customHeight="1">
      <c r="A17" s="266" t="s">
        <v>296</v>
      </c>
      <c r="B17" s="267"/>
      <c r="C17" s="267"/>
      <c r="D17" s="267"/>
      <c r="E17" s="267"/>
      <c r="F17" s="267"/>
      <c r="G17" s="267"/>
      <c r="H17" s="267"/>
      <c r="I17" s="34">
        <v>13</v>
      </c>
      <c r="J17" s="6"/>
      <c r="K17" s="6"/>
    </row>
    <row r="18" spans="1:11" ht="12.75" customHeight="1">
      <c r="A18" s="266" t="s">
        <v>297</v>
      </c>
      <c r="B18" s="267"/>
      <c r="C18" s="267"/>
      <c r="D18" s="267"/>
      <c r="E18" s="267"/>
      <c r="F18" s="267"/>
      <c r="G18" s="267"/>
      <c r="H18" s="267"/>
      <c r="I18" s="34">
        <v>14</v>
      </c>
      <c r="J18" s="6"/>
      <c r="K18" s="6"/>
    </row>
    <row r="19" spans="1:11" ht="12.75" customHeight="1">
      <c r="A19" s="266" t="s">
        <v>298</v>
      </c>
      <c r="B19" s="267"/>
      <c r="C19" s="267"/>
      <c r="D19" s="267"/>
      <c r="E19" s="267"/>
      <c r="F19" s="267"/>
      <c r="G19" s="267"/>
      <c r="H19" s="267"/>
      <c r="I19" s="34">
        <v>15</v>
      </c>
      <c r="J19" s="6"/>
      <c r="K19" s="6"/>
    </row>
    <row r="20" spans="1:11" ht="12.75" customHeight="1">
      <c r="A20" s="266" t="s">
        <v>299</v>
      </c>
      <c r="B20" s="267"/>
      <c r="C20" s="267"/>
      <c r="D20" s="267"/>
      <c r="E20" s="267"/>
      <c r="F20" s="267"/>
      <c r="G20" s="267"/>
      <c r="H20" s="267"/>
      <c r="I20" s="34">
        <v>16</v>
      </c>
      <c r="J20" s="6"/>
      <c r="K20" s="6"/>
    </row>
    <row r="21" spans="1:11" ht="12.75" customHeight="1">
      <c r="A21" s="268" t="s">
        <v>300</v>
      </c>
      <c r="B21" s="269"/>
      <c r="C21" s="269"/>
      <c r="D21" s="269"/>
      <c r="E21" s="269"/>
      <c r="F21" s="269"/>
      <c r="G21" s="269"/>
      <c r="H21" s="269"/>
      <c r="I21" s="34">
        <v>17</v>
      </c>
      <c r="J21" s="47">
        <f>SUM(J15:J20)</f>
        <v>-235362</v>
      </c>
      <c r="K21" s="47">
        <f>SUM(K15:K20)</f>
        <v>-235362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 customHeight="1">
      <c r="A23" s="258" t="s">
        <v>301</v>
      </c>
      <c r="B23" s="259"/>
      <c r="C23" s="259"/>
      <c r="D23" s="259"/>
      <c r="E23" s="259"/>
      <c r="F23" s="259"/>
      <c r="G23" s="259"/>
      <c r="H23" s="259"/>
      <c r="I23" s="36">
        <v>18</v>
      </c>
      <c r="J23" s="35"/>
      <c r="K23" s="35"/>
    </row>
    <row r="24" spans="1:11" ht="17.25" customHeight="1">
      <c r="A24" s="260" t="s">
        <v>302</v>
      </c>
      <c r="B24" s="261"/>
      <c r="C24" s="261"/>
      <c r="D24" s="261"/>
      <c r="E24" s="261"/>
      <c r="F24" s="261"/>
      <c r="G24" s="261"/>
      <c r="H24" s="261"/>
      <c r="I24" s="37">
        <v>19</v>
      </c>
      <c r="J24" s="65"/>
      <c r="K24" s="65"/>
    </row>
    <row r="25" spans="1:11" ht="30" customHeight="1">
      <c r="A25" s="262" t="s">
        <v>321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8:J13 K5:K13 J6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80" t="s">
        <v>9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Jadranka Špinderk</cp:lastModifiedBy>
  <cp:lastPrinted>2017-04-25T14:17:20Z</cp:lastPrinted>
  <dcterms:created xsi:type="dcterms:W3CDTF">2008-10-17T11:51:54Z</dcterms:created>
  <dcterms:modified xsi:type="dcterms:W3CDTF">2017-04-27T08:07:55Z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