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0"/>
  </bookViews>
  <sheets>
    <sheet name="GENERAL" sheetId="1" r:id="rId1"/>
    <sheet name="BS" sheetId="2" r:id="rId2"/>
    <sheet name="PL" sheetId="3" r:id="rId3"/>
    <sheet name="CF_I" sheetId="4" r:id="rId4"/>
    <sheet name="CF_D" sheetId="5" r:id="rId5"/>
    <sheet name="EQUITY" sheetId="6" r:id="rId6"/>
    <sheet name="NOTES" sheetId="7" r:id="rId7"/>
  </sheets>
  <externalReferences>
    <externalReference r:id="rId10"/>
    <externalReference r:id="rId11"/>
  </externalReferences>
  <definedNames>
    <definedName name="_xlnm.Print_Area" localSheetId="5">'EQUITY'!$A$1:$K$25</definedName>
    <definedName name="_xlnm.Print_Area" localSheetId="0">'GENERAL'!$A$1:$I$61</definedName>
    <definedName name="_xlnm.Print_Area" localSheetId="6">'NOTES'!$A$1:$J$53</definedName>
  </definedNames>
  <calcPr fullCalcOnLoad="1"/>
</workbook>
</file>

<file path=xl/sharedStrings.xml><?xml version="1.0" encoding="utf-8"?>
<sst xmlns="http://schemas.openxmlformats.org/spreadsheetml/2006/main" count="394" uniqueCount="327">
  <si>
    <t xml:space="preserve">   3. Goodwill</t>
  </si>
  <si>
    <t>do</t>
  </si>
  <si>
    <t>MB:</t>
  </si>
  <si>
    <t>Telefaks: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</si>
  <si>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</si>
  <si>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</si>
  <si>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</si>
  <si>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</si>
  <si>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</si>
  <si>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</si>
  <si>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80000959</t>
  </si>
  <si>
    <t>79766124714</t>
  </si>
  <si>
    <t>INSTITUT IGH D.D.</t>
  </si>
  <si>
    <t>ZAGREB</t>
  </si>
  <si>
    <t>JANKA RAKUŠE 1</t>
  </si>
  <si>
    <t>igh@igh.hr</t>
  </si>
  <si>
    <t>GRAD ZAGREB</t>
  </si>
  <si>
    <t>7219</t>
  </si>
  <si>
    <t>ŠPINDERK JADRANKA</t>
  </si>
  <si>
    <t>01 6125 444</t>
  </si>
  <si>
    <t>01 6125 404</t>
  </si>
  <si>
    <t>Attachment 1.</t>
  </si>
  <si>
    <t>Reporting period:</t>
  </si>
  <si>
    <t>Quarterly financial statement of the entrepreneur -  TFI-POD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</si>
  <si>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</si>
  <si>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</si>
  <si>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</si>
  <si>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</si>
  <si>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</si>
  <si>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</si>
  <si>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</si>
  <si>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</si>
  <si>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</si>
  <si>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</si>
  <si>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</si>
  <si>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NO</t>
  </si>
  <si>
    <t>Number of employees</t>
  </si>
  <si>
    <t>(quarter end)</t>
  </si>
  <si>
    <t>NKD code:</t>
  </si>
  <si>
    <t>Companies of the consolidation subject (according to IFRS):</t>
  </si>
  <si>
    <t>Seat:</t>
  </si>
  <si>
    <t>Bookkeeping service:</t>
  </si>
  <si>
    <t>Contact person:</t>
  </si>
  <si>
    <t>(please enter only contact person's family name and name)</t>
  </si>
  <si>
    <t>Telephone:</t>
  </si>
  <si>
    <t>Family name and name: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</si>
  <si>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</si>
  <si>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</si>
  <si>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</si>
  <si>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</si>
  <si>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Statement of persons responsible for the drawing-up of financial statements</t>
  </si>
  <si>
    <t>3. Report of the Management Board on the Company Status</t>
  </si>
  <si>
    <t>(signature of the person authorized to represent the company)</t>
  </si>
  <si>
    <t>BALANCE SHEET</t>
  </si>
  <si>
    <t>Position</t>
  </si>
  <si>
    <t xml:space="preserve">AOP
</t>
  </si>
  <si>
    <t>Previous period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</si>
  <si>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</si>
  <si>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</si>
  <si>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</si>
  <si>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</si>
  <si>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</si>
  <si>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</si>
  <si>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</si>
  <si>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</si>
  <si>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</si>
  <si>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</si>
  <si>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</si>
  <si>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</si>
  <si>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</si>
  <si>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</si>
  <si>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</si>
  <si>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</si>
  <si>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</si>
  <si>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</si>
  <si>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</si>
  <si>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</si>
  <si>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</si>
  <si>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</si>
  <si>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</si>
  <si>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</si>
  <si>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</si>
  <si>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</si>
  <si>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</si>
  <si>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</si>
  <si>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</si>
  <si>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</si>
  <si>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</si>
  <si>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</si>
  <si>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 TERMS ASSETS </t>
    </r>
    <r>
      <rPr>
        <sz val="9"/>
        <rFont val="Arial"/>
        <family val="2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</si>
  <si>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</si>
  <si>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</si>
  <si>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</si>
  <si>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</si>
  <si>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</si>
  <si>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</si>
  <si>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</si>
  <si>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</si>
  <si>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</si>
  <si>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</si>
  <si>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</si>
  <si>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</si>
  <si>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</si>
  <si>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</si>
  <si>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</si>
  <si>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</si>
  <si>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</si>
  <si>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</si>
  <si>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</si>
  <si>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</si>
  <si>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</si>
  <si>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</si>
  <si>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</si>
  <si>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</si>
  <si>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</si>
  <si>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</si>
  <si>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</si>
  <si>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</si>
  <si>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</si>
  <si>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</si>
  <si>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</si>
  <si>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</si>
  <si>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</si>
  <si>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</si>
  <si>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</si>
  <si>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</si>
  <si>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</si>
  <si>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</si>
  <si>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</si>
  <si>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</si>
  <si>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</si>
  <si>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</si>
  <si>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</si>
  <si>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</si>
  <si>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</si>
  <si>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</si>
  <si>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</si>
  <si>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</si>
  <si>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</si>
  <si>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enterpreneurs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</si>
  <si>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</si>
  <si>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</si>
  <si>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</si>
  <si>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8. Liabilities to employees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</si>
  <si>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</si>
  <si>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</si>
  <si>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</si>
  <si>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</si>
  <si>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</si>
  <si>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</si>
  <si>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</si>
  <si>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</si>
  <si>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</si>
  <si>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</si>
  <si>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Cummulative</t>
  </si>
  <si>
    <t>Periodical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</si>
  <si>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</si>
  <si>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</si>
  <si>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</si>
  <si>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</si>
  <si>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</si>
  <si>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</si>
  <si>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</si>
  <si>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</si>
  <si>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</si>
  <si>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</si>
  <si>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</si>
  <si>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</si>
  <si>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</si>
  <si>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</si>
  <si>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</si>
  <si>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</si>
  <si>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</si>
  <si>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</si>
  <si>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</si>
  <si>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</si>
  <si>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</si>
  <si>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</si>
  <si>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</si>
  <si>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</si>
  <si>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</si>
  <si>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</si>
  <si>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</si>
  <si>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</si>
  <si>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</si>
  <si>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</si>
  <si>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</si>
  <si>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</si>
  <si>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</si>
  <si>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</si>
  <si>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</si>
  <si>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</si>
  <si>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</si>
  <si>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</si>
  <si>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</si>
  <si>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</si>
  <si>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</si>
  <si>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</si>
  <si>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</si>
  <si>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</si>
  <si>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</si>
  <si>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</si>
  <si>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</si>
  <si>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</si>
  <si>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</si>
  <si>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</si>
  <si>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</si>
  <si>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</si>
  <si>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</si>
  <si>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6. Share in other comprehensive income / loss of associated companies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</si>
  <si>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</si>
  <si>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</si>
  <si>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</si>
  <si>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</si>
  <si>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</si>
  <si>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STATEMENT OF CASH FLOWS  - Indirect method</t>
  </si>
  <si>
    <t>period  01.01.2011. to 31.03.2011.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</si>
  <si>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</si>
  <si>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</si>
  <si>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</si>
  <si>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</si>
  <si>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</si>
  <si>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</si>
  <si>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</si>
  <si>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</si>
  <si>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</si>
  <si>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</si>
  <si>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</si>
  <si>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</si>
  <si>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</si>
  <si>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</si>
  <si>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</si>
  <si>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</si>
  <si>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</si>
  <si>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</si>
  <si>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</si>
  <si>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</si>
  <si>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</si>
  <si>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do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</si>
  <si>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</si>
  <si>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</si>
  <si>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</si>
  <si>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inflows from investing activities (021 do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</si>
  <si>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</si>
  <si>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</si>
  <si>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</si>
  <si>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</si>
  <si>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</si>
  <si>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</si>
  <si>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do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</si>
  <si>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</si>
  <si>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</si>
  <si>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</si>
  <si>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</si>
  <si>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</si>
  <si>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inflows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</si>
  <si>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</si>
  <si>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</si>
  <si>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</si>
  <si>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</si>
  <si>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</si>
  <si>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</si>
  <si>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</si>
  <si>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</si>
  <si>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STATEMENT OF CASH FLOWS  - Direct method</t>
  </si>
  <si>
    <t xml:space="preserve">Position 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</si>
  <si>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</si>
  <si>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</si>
  <si>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</si>
  <si>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</si>
  <si>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</si>
  <si>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>I.  Total increase in cash flow from operating activities (001 do 005)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</si>
  <si>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</si>
  <si>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</si>
  <si>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</si>
  <si>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</si>
  <si>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</si>
  <si>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</si>
  <si>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II.  Total decrease in cash flow from operating activities (007 do 012)</t>
  </si>
  <si>
    <t>STATEMENT OF CHANGES IN EQUITY</t>
  </si>
  <si>
    <t>from</t>
  </si>
  <si>
    <t>to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</si>
  <si>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</si>
  <si>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</si>
  <si>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</si>
  <si>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</si>
  <si>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</si>
  <si>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</si>
  <si>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</si>
  <si>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</si>
  <si>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</si>
  <si>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</si>
  <si>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</si>
  <si>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</si>
  <si>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</si>
  <si>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</si>
  <si>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</si>
  <si>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</si>
  <si>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</si>
  <si>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</si>
  <si>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</si>
  <si>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</si>
  <si>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interst</t>
  </si>
  <si>
    <t>INSTITUT IGH D.D.___________________________________________________________</t>
  </si>
  <si>
    <t xml:space="preserve">     4. Loans to entrepreneurs in whom the entity hold participating interests</t>
  </si>
  <si>
    <t>D)  PREPAID EXPENSES AND ACCRUED INCOME</t>
  </si>
  <si>
    <t xml:space="preserve">     7. Liabilities to entrepreneurs in whom the entity holds participating interests</t>
  </si>
  <si>
    <t xml:space="preserve">     9. Liabilities for taxes, contributions and similar fees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</si>
  <si>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</si>
  <si>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INSTITUT IGH D.D._____________________________________________________________</t>
  </si>
  <si>
    <t>APPENDIX to Profit and Loss Account (only for consolidated financial statements)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</si>
  <si>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</si>
  <si>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7. Actuarial gains / losses on defined benefit plans</t>
  </si>
  <si>
    <t xml:space="preserve">    5. Gains or losses on efficient hedge of a net investment in foreign countries</t>
  </si>
  <si>
    <t>III. Total cash inflows from investing activities(015 to 019)</t>
  </si>
  <si>
    <t>IV. Total cash outflows from investing activities (021 to 023)</t>
  </si>
  <si>
    <t>VI. Total cash outflows from financing activities (031 do 035)</t>
  </si>
  <si>
    <t>V. Total cash inflows from financing activities (027 to 029)</t>
  </si>
  <si>
    <t>03750272</t>
  </si>
  <si>
    <t>Legal entity : INSTITUT IGH D.D._____________________________________________________________</t>
  </si>
  <si>
    <t>Legal entity: _____________________________________________________________</t>
  </si>
  <si>
    <t>Items decreasing the capital are entered with a negative number sign 
Data entered under AOP marks 001 to 009 are entered as situation on the Balance Sheet date</t>
  </si>
  <si>
    <t>http://www.igh.hr</t>
  </si>
  <si>
    <t>IVAN PALADINA                                                        OLIVER KUMRIĆ</t>
  </si>
  <si>
    <t>as of  30.06.2017.</t>
  </si>
  <si>
    <t>for period  01.01.2017. to  30.06.2017</t>
  </si>
  <si>
    <t>period  01.01.2017. to 30.06.2017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</si>
</sst>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9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left" vertical="top"/>
      <protection hidden="1"/>
    </xf>
    <xf numFmtId="0" fontId="8" fillId="0" borderId="0" xfId="62">
      <alignment vertical="top"/>
      <protection/>
    </xf>
    <xf numFmtId="0" fontId="8" fillId="0" borderId="0" xfId="62" applyAlignment="1">
      <alignment/>
      <protection/>
    </xf>
    <xf numFmtId="0" fontId="14" fillId="0" borderId="0" xfId="62" applyFont="1" applyAlignment="1">
      <alignment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7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7" xfId="0" applyFill="1" applyBorder="1" applyAlignment="1">
      <alignment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3" fillId="0" borderId="22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2" xfId="57" applyFont="1" applyFill="1" applyBorder="1" applyAlignment="1" applyProtection="1">
      <alignment/>
      <protection hidden="1"/>
    </xf>
    <xf numFmtId="0" fontId="3" fillId="0" borderId="22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2" xfId="57" applyFont="1" applyBorder="1" applyAlignment="1" applyProtection="1">
      <alignment/>
      <protection hidden="1"/>
    </xf>
    <xf numFmtId="0" fontId="2" fillId="0" borderId="22" xfId="57" applyFont="1" applyFill="1" applyBorder="1" applyAlignment="1" applyProtection="1">
      <alignment horizontal="right" vertical="center"/>
      <protection hidden="1" locked="0"/>
    </xf>
    <xf numFmtId="0" fontId="3" fillId="0" borderId="22" xfId="57" applyFont="1" applyBorder="1" applyAlignment="1" applyProtection="1">
      <alignment vertical="top"/>
      <protection hidden="1"/>
    </xf>
    <xf numFmtId="0" fontId="3" fillId="0" borderId="0" xfId="57" applyFont="1" applyBorder="1" applyAlignment="1">
      <alignment/>
      <protection/>
    </xf>
    <xf numFmtId="0" fontId="3" fillId="0" borderId="22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2" xfId="57" applyFont="1" applyBorder="1" applyAlignment="1" applyProtection="1">
      <alignment horizontal="left"/>
      <protection hidden="1"/>
    </xf>
    <xf numFmtId="0" fontId="3" fillId="0" borderId="22" xfId="57" applyFont="1" applyFill="1" applyBorder="1" applyAlignment="1" applyProtection="1">
      <alignment vertical="center"/>
      <protection hidden="1"/>
    </xf>
    <xf numFmtId="0" fontId="12" fillId="0" borderId="22" xfId="62" applyFont="1" applyFill="1" applyBorder="1" applyAlignment="1" applyProtection="1">
      <alignment vertical="center"/>
      <protection hidden="1"/>
    </xf>
    <xf numFmtId="0" fontId="12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8" fillId="0" borderId="22" xfId="62" applyBorder="1" applyAlignment="1">
      <alignment/>
      <protection/>
    </xf>
    <xf numFmtId="0" fontId="3" fillId="0" borderId="23" xfId="57" applyFont="1" applyFill="1" applyBorder="1" applyAlignment="1" applyProtection="1">
      <alignment horizontal="right" vertical="top" wrapText="1"/>
      <protection hidden="1"/>
    </xf>
    <xf numFmtId="0" fontId="3" fillId="0" borderId="24" xfId="57" applyFont="1" applyFill="1" applyBorder="1" applyAlignment="1" applyProtection="1">
      <alignment horizontal="right" vertical="top" wrapText="1"/>
      <protection hidden="1"/>
    </xf>
    <xf numFmtId="14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8" xfId="57" applyFont="1" applyFill="1" applyBorder="1" applyAlignment="1" applyProtection="1">
      <alignment horizontal="center" vertical="center"/>
      <protection hidden="1" locked="0"/>
    </xf>
    <xf numFmtId="49" fontId="2" fillId="0" borderId="18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2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Protection="1">
      <alignment vertical="top"/>
      <protection hidden="1"/>
    </xf>
    <xf numFmtId="0" fontId="3" fillId="0" borderId="22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Border="1" applyAlignment="1" applyProtection="1">
      <alignment horizontal="left" wrapText="1"/>
      <protection hidden="1"/>
    </xf>
    <xf numFmtId="0" fontId="3" fillId="0" borderId="22" xfId="57" applyFont="1" applyBorder="1" applyProtection="1">
      <alignment vertical="top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5" xfId="57" applyFont="1" applyBorder="1">
      <alignment vertical="top"/>
      <protection/>
    </xf>
    <xf numFmtId="0" fontId="3" fillId="0" borderId="26" xfId="57" applyFont="1" applyBorder="1">
      <alignment vertical="top"/>
      <protection/>
    </xf>
    <xf numFmtId="0" fontId="3" fillId="0" borderId="22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Fill="1" applyBorder="1" applyProtection="1">
      <alignment vertical="top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25" xfId="57" applyFont="1" applyBorder="1" applyProtection="1">
      <alignment vertical="top"/>
      <protection hidden="1"/>
    </xf>
    <xf numFmtId="0" fontId="3" fillId="0" borderId="26" xfId="57" applyFont="1" applyBorder="1" applyProtection="1">
      <alignment vertical="top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7" xfId="57" applyFont="1" applyBorder="1" applyProtection="1">
      <alignment vertical="top"/>
      <protection hidden="1"/>
    </xf>
    <xf numFmtId="0" fontId="3" fillId="0" borderId="27" xfId="57" applyFont="1" applyBorder="1">
      <alignment vertical="top"/>
      <protection/>
    </xf>
    <xf numFmtId="0" fontId="3" fillId="0" borderId="28" xfId="57" applyFont="1" applyBorder="1" applyProtection="1">
      <alignment vertical="top"/>
      <protection hidden="1"/>
    </xf>
    <xf numFmtId="0" fontId="3" fillId="0" borderId="16" xfId="57" applyFont="1" applyBorder="1" applyProtection="1">
      <alignment vertical="top"/>
      <protection hidden="1"/>
    </xf>
    <xf numFmtId="0" fontId="3" fillId="0" borderId="0" xfId="57" applyFont="1" applyBorder="1">
      <alignment vertical="top"/>
      <protection/>
    </xf>
    <xf numFmtId="0" fontId="3" fillId="0" borderId="24" xfId="57" applyFont="1" applyFill="1" applyBorder="1" applyProtection="1">
      <alignment vertical="top"/>
      <protection hidden="1"/>
    </xf>
    <xf numFmtId="0" fontId="3" fillId="0" borderId="29" xfId="57" applyFont="1" applyFill="1" applyBorder="1" applyProtection="1">
      <alignment vertical="top"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0" fontId="12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8" fillId="0" borderId="22" xfId="62" applyBorder="1" applyAlignment="1">
      <alignment/>
      <protection/>
    </xf>
    <xf numFmtId="0" fontId="9" fillId="0" borderId="30" xfId="57" applyFont="1" applyBorder="1" applyAlignment="1">
      <alignment/>
      <protection/>
    </xf>
    <xf numFmtId="0" fontId="9" fillId="0" borderId="25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2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5" xfId="57" applyFont="1" applyBorder="1" applyAlignment="1" applyProtection="1">
      <alignment horizontal="center"/>
      <protection hidden="1"/>
    </xf>
    <xf numFmtId="0" fontId="2" fillId="0" borderId="23" xfId="57" applyFont="1" applyFill="1" applyBorder="1" applyAlignment="1" applyProtection="1">
      <alignment horizontal="left" vertical="center"/>
      <protection hidden="1" locked="0"/>
    </xf>
    <xf numFmtId="0" fontId="2" fillId="0" borderId="24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49" fontId="2" fillId="0" borderId="23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4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center" vertical="top"/>
      <protection hidden="1"/>
    </xf>
    <xf numFmtId="0" fontId="3" fillId="0" borderId="24" xfId="57" applyFont="1" applyFill="1" applyBorder="1" applyAlignment="1" applyProtection="1">
      <alignment horizontal="center"/>
      <protection hidden="1"/>
    </xf>
    <xf numFmtId="49" fontId="4" fillId="0" borderId="23" xfId="53" applyNumberForma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2" xfId="57" applyFont="1" applyBorder="1" applyAlignment="1" applyProtection="1">
      <alignment horizontal="right"/>
      <protection hidden="1"/>
    </xf>
    <xf numFmtId="0" fontId="3" fillId="0" borderId="29" xfId="57" applyFont="1" applyFill="1" applyBorder="1" applyAlignment="1">
      <alignment horizontal="left" vertical="center"/>
      <protection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3" fillId="0" borderId="24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49" fontId="2" fillId="0" borderId="23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2" xfId="57" applyFont="1" applyBorder="1" applyAlignment="1">
      <alignment horizontal="center"/>
      <protection/>
    </xf>
    <xf numFmtId="0" fontId="4" fillId="0" borderId="23" xfId="53" applyFill="1" applyBorder="1" applyAlignment="1" applyProtection="1">
      <alignment/>
      <protection hidden="1" locked="0"/>
    </xf>
    <xf numFmtId="0" fontId="2" fillId="0" borderId="24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2" xfId="57" applyFont="1" applyFill="1" applyBorder="1" applyAlignment="1" applyProtection="1">
      <alignment horizontal="left" vertical="center" wrapText="1"/>
      <protection hidden="1"/>
    </xf>
    <xf numFmtId="0" fontId="10" fillId="0" borderId="16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2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2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1" fontId="2" fillId="0" borderId="23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57" applyFont="1" applyFill="1" applyBorder="1" applyAlignment="1">
      <alignment horizontal="left" vertical="center"/>
      <protection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7" fillId="0" borderId="24" xfId="0" applyFont="1" applyFill="1" applyBorder="1" applyAlignment="1" applyProtection="1">
      <alignment horizontal="left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vertical="center" wrapText="1"/>
    </xf>
    <xf numFmtId="0" fontId="9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9" fillId="0" borderId="0" xfId="62" applyFont="1" applyAlignment="1">
      <alignment/>
      <protection/>
    </xf>
    <xf numFmtId="0" fontId="13" fillId="0" borderId="0" xfId="62" applyFont="1" applyBorder="1" applyAlignment="1">
      <alignment horizontal="justify" vertical="top" wrapText="1"/>
      <protection/>
    </xf>
    <xf numFmtId="0" fontId="8" fillId="0" borderId="0" xfId="62" applyAlignment="1">
      <alignment/>
      <protection/>
    </xf>
    <xf numFmtId="3" fontId="2" fillId="0" borderId="18" xfId="57" applyNumberFormat="1" applyFont="1" applyFill="1" applyBorder="1" applyAlignment="1" applyProtection="1">
      <alignment horizontal="right" vertical="center"/>
      <protection hidden="1" locked="0"/>
    </xf>
    <xf numFmtId="3" fontId="1" fillId="0" borderId="0" xfId="0" applyNumberFormat="1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IGH_izvje&#353;taji%20i%20konsolidacija\IGH\God_obra&#269;un\Igh_2017\2Q2017\TFI-POD_NEKONSOLIDIRANI%20_2Q2017_RADNA%20VERZIJA_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FI-POD_nekonsolidirani_nerevidirani_2Q201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PK"/>
      <sheetName val="NT_D"/>
      <sheetName val="Bilješk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PK"/>
      <sheetName val="NT_D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gh.hr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4" width="9.140625" style="10" customWidth="1"/>
    <col min="5" max="5" width="9.8515625" style="10" bestFit="1" customWidth="1"/>
    <col min="6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36" t="s">
        <v>21</v>
      </c>
      <c r="B1" s="137"/>
      <c r="C1" s="137"/>
      <c r="D1" s="107"/>
      <c r="E1" s="107"/>
      <c r="F1" s="107"/>
      <c r="G1" s="107"/>
      <c r="H1" s="107"/>
      <c r="I1" s="108"/>
      <c r="J1" s="9"/>
      <c r="K1" s="9"/>
      <c r="L1" s="9"/>
    </row>
    <row r="2" spans="1:12" ht="12.75" customHeight="1">
      <c r="A2" s="181" t="s">
        <v>22</v>
      </c>
      <c r="B2" s="182"/>
      <c r="C2" s="182"/>
      <c r="D2" s="183"/>
      <c r="E2" s="91">
        <v>42736</v>
      </c>
      <c r="F2" s="11"/>
      <c r="G2" s="12" t="s">
        <v>1</v>
      </c>
      <c r="H2" s="91">
        <v>42916</v>
      </c>
      <c r="I2" s="69"/>
      <c r="J2" s="9"/>
      <c r="K2" s="9"/>
      <c r="L2" s="9"/>
    </row>
    <row r="3" spans="1:12" ht="12.75">
      <c r="A3" s="70"/>
      <c r="B3" s="13"/>
      <c r="C3" s="13"/>
      <c r="D3" s="13"/>
      <c r="E3" s="14"/>
      <c r="F3" s="14"/>
      <c r="G3" s="13"/>
      <c r="H3" s="13"/>
      <c r="I3" s="109"/>
      <c r="J3" s="9"/>
      <c r="K3" s="9"/>
      <c r="L3" s="9"/>
    </row>
    <row r="4" spans="1:12" ht="15" customHeight="1">
      <c r="A4" s="184" t="s">
        <v>23</v>
      </c>
      <c r="B4" s="185"/>
      <c r="C4" s="185"/>
      <c r="D4" s="185"/>
      <c r="E4" s="185"/>
      <c r="F4" s="185"/>
      <c r="G4" s="185"/>
      <c r="H4" s="185"/>
      <c r="I4" s="186"/>
      <c r="J4" s="9"/>
      <c r="K4" s="9"/>
      <c r="L4" s="9"/>
    </row>
    <row r="5" spans="1:12" ht="12.75">
      <c r="A5" s="71"/>
      <c r="B5" s="15"/>
      <c r="C5" s="15"/>
      <c r="D5" s="15"/>
      <c r="E5" s="16"/>
      <c r="F5" s="72"/>
      <c r="G5" s="17"/>
      <c r="H5" s="18"/>
      <c r="I5" s="73"/>
      <c r="J5" s="9"/>
      <c r="K5" s="9"/>
      <c r="L5" s="9"/>
    </row>
    <row r="6" spans="1:12" ht="12.75">
      <c r="A6" s="156" t="s">
        <v>24</v>
      </c>
      <c r="B6" s="157"/>
      <c r="C6" s="163" t="s">
        <v>318</v>
      </c>
      <c r="D6" s="164"/>
      <c r="E6" s="27"/>
      <c r="F6" s="27"/>
      <c r="G6" s="27"/>
      <c r="H6" s="27"/>
      <c r="I6" s="74"/>
      <c r="J6" s="9"/>
      <c r="K6" s="9"/>
      <c r="L6" s="9"/>
    </row>
    <row r="7" spans="1:12" ht="12.75">
      <c r="A7" s="75"/>
      <c r="B7" s="21"/>
      <c r="C7" s="15"/>
      <c r="D7" s="15"/>
      <c r="E7" s="27"/>
      <c r="F7" s="27"/>
      <c r="G7" s="27"/>
      <c r="H7" s="27"/>
      <c r="I7" s="74"/>
      <c r="J7" s="9"/>
      <c r="K7" s="9"/>
      <c r="L7" s="9"/>
    </row>
    <row r="8" spans="1:12" ht="21.75" customHeight="1">
      <c r="A8" s="187" t="s">
        <v>25</v>
      </c>
      <c r="B8" s="188"/>
      <c r="C8" s="163" t="s">
        <v>10</v>
      </c>
      <c r="D8" s="164"/>
      <c r="E8" s="27"/>
      <c r="F8" s="27"/>
      <c r="G8" s="27"/>
      <c r="H8" s="27"/>
      <c r="I8" s="76"/>
      <c r="J8" s="9"/>
      <c r="K8" s="9"/>
      <c r="L8" s="9"/>
    </row>
    <row r="9" spans="1:12" ht="12.75">
      <c r="A9" s="110"/>
      <c r="B9" s="111"/>
      <c r="C9" s="19"/>
      <c r="D9" s="25"/>
      <c r="E9" s="15"/>
      <c r="F9" s="15"/>
      <c r="G9" s="15"/>
      <c r="H9" s="15"/>
      <c r="I9" s="76"/>
      <c r="J9" s="9"/>
      <c r="K9" s="9"/>
      <c r="L9" s="9"/>
    </row>
    <row r="10" spans="1:12" ht="12.75" customHeight="1">
      <c r="A10" s="139" t="s">
        <v>26</v>
      </c>
      <c r="B10" s="189"/>
      <c r="C10" s="163" t="s">
        <v>11</v>
      </c>
      <c r="D10" s="164"/>
      <c r="E10" s="15"/>
      <c r="F10" s="15"/>
      <c r="G10" s="15"/>
      <c r="H10" s="15"/>
      <c r="I10" s="76"/>
      <c r="J10" s="9"/>
      <c r="K10" s="9"/>
      <c r="L10" s="9"/>
    </row>
    <row r="11" spans="1:12" ht="12.75">
      <c r="A11" s="190"/>
      <c r="B11" s="189"/>
      <c r="C11" s="15"/>
      <c r="D11" s="15"/>
      <c r="E11" s="15"/>
      <c r="F11" s="15"/>
      <c r="G11" s="15"/>
      <c r="H11" s="15"/>
      <c r="I11" s="76"/>
      <c r="J11" s="9"/>
      <c r="K11" s="9"/>
      <c r="L11" s="9"/>
    </row>
    <row r="12" spans="1:12" ht="12.75">
      <c r="A12" s="156" t="s">
        <v>27</v>
      </c>
      <c r="B12" s="157"/>
      <c r="C12" s="144" t="s">
        <v>12</v>
      </c>
      <c r="D12" s="193"/>
      <c r="E12" s="193"/>
      <c r="F12" s="193"/>
      <c r="G12" s="193"/>
      <c r="H12" s="193"/>
      <c r="I12" s="158"/>
      <c r="J12" s="9"/>
      <c r="K12" s="9"/>
      <c r="L12" s="9"/>
    </row>
    <row r="13" spans="1:12" ht="12.75">
      <c r="A13" s="75"/>
      <c r="B13" s="21"/>
      <c r="C13" s="20"/>
      <c r="D13" s="15"/>
      <c r="E13" s="15"/>
      <c r="F13" s="15"/>
      <c r="G13" s="15"/>
      <c r="H13" s="15"/>
      <c r="I13" s="76"/>
      <c r="J13" s="9"/>
      <c r="K13" s="9"/>
      <c r="L13" s="9"/>
    </row>
    <row r="14" spans="1:12" ht="12.75">
      <c r="A14" s="156" t="s">
        <v>28</v>
      </c>
      <c r="B14" s="157"/>
      <c r="C14" s="191">
        <v>10000</v>
      </c>
      <c r="D14" s="192"/>
      <c r="E14" s="15"/>
      <c r="F14" s="144" t="s">
        <v>13</v>
      </c>
      <c r="G14" s="193"/>
      <c r="H14" s="193"/>
      <c r="I14" s="158"/>
      <c r="J14" s="9"/>
      <c r="K14" s="9"/>
      <c r="L14" s="9"/>
    </row>
    <row r="15" spans="1:12" ht="12.75">
      <c r="A15" s="75"/>
      <c r="B15" s="21"/>
      <c r="C15" s="15"/>
      <c r="D15" s="15"/>
      <c r="E15" s="15"/>
      <c r="F15" s="15"/>
      <c r="G15" s="15"/>
      <c r="H15" s="15"/>
      <c r="I15" s="76"/>
      <c r="J15" s="9"/>
      <c r="K15" s="9"/>
      <c r="L15" s="9"/>
    </row>
    <row r="16" spans="1:12" ht="12.75">
      <c r="A16" s="156" t="s">
        <v>29</v>
      </c>
      <c r="B16" s="157"/>
      <c r="C16" s="144" t="s">
        <v>14</v>
      </c>
      <c r="D16" s="193"/>
      <c r="E16" s="193"/>
      <c r="F16" s="193"/>
      <c r="G16" s="193"/>
      <c r="H16" s="193"/>
      <c r="I16" s="158"/>
      <c r="J16" s="9"/>
      <c r="K16" s="9"/>
      <c r="L16" s="9"/>
    </row>
    <row r="17" spans="1:12" ht="12.75">
      <c r="A17" s="75"/>
      <c r="B17" s="21"/>
      <c r="C17" s="15"/>
      <c r="D17" s="15"/>
      <c r="E17" s="15"/>
      <c r="F17" s="15"/>
      <c r="G17" s="15"/>
      <c r="H17" s="15"/>
      <c r="I17" s="76"/>
      <c r="J17" s="9"/>
      <c r="K17" s="9"/>
      <c r="L17" s="9"/>
    </row>
    <row r="18" spans="1:12" ht="12.75">
      <c r="A18" s="156" t="s">
        <v>30</v>
      </c>
      <c r="B18" s="157"/>
      <c r="C18" s="177" t="s">
        <v>15</v>
      </c>
      <c r="D18" s="178"/>
      <c r="E18" s="178"/>
      <c r="F18" s="178"/>
      <c r="G18" s="178"/>
      <c r="H18" s="178"/>
      <c r="I18" s="179"/>
      <c r="J18" s="9"/>
      <c r="K18" s="9"/>
      <c r="L18" s="9"/>
    </row>
    <row r="19" spans="1:12" ht="12.75">
      <c r="A19" s="75"/>
      <c r="B19" s="21"/>
      <c r="C19" s="20"/>
      <c r="D19" s="15"/>
      <c r="E19" s="15"/>
      <c r="F19" s="15"/>
      <c r="G19" s="15"/>
      <c r="H19" s="15"/>
      <c r="I19" s="76"/>
      <c r="J19" s="9"/>
      <c r="K19" s="9"/>
      <c r="L19" s="9"/>
    </row>
    <row r="20" spans="1:12" ht="12.75">
      <c r="A20" s="156" t="s">
        <v>31</v>
      </c>
      <c r="B20" s="157"/>
      <c r="C20" s="177" t="s">
        <v>322</v>
      </c>
      <c r="D20" s="178"/>
      <c r="E20" s="178"/>
      <c r="F20" s="178"/>
      <c r="G20" s="178"/>
      <c r="H20" s="178"/>
      <c r="I20" s="179"/>
      <c r="J20" s="9"/>
      <c r="K20" s="9"/>
      <c r="L20" s="9"/>
    </row>
    <row r="21" spans="1:12" ht="12.75">
      <c r="A21" s="75"/>
      <c r="B21" s="21"/>
      <c r="C21" s="20"/>
      <c r="D21" s="15"/>
      <c r="E21" s="15"/>
      <c r="F21" s="15"/>
      <c r="G21" s="15"/>
      <c r="H21" s="15"/>
      <c r="I21" s="76"/>
      <c r="J21" s="9"/>
      <c r="K21" s="9"/>
      <c r="L21" s="9"/>
    </row>
    <row r="22" spans="1:12" ht="12.75">
      <c r="A22" s="156" t="s">
        <v>32</v>
      </c>
      <c r="B22" s="157"/>
      <c r="C22" s="92">
        <v>133</v>
      </c>
      <c r="D22" s="144" t="s">
        <v>13</v>
      </c>
      <c r="E22" s="161"/>
      <c r="F22" s="162"/>
      <c r="G22" s="156"/>
      <c r="H22" s="180"/>
      <c r="I22" s="77"/>
      <c r="J22" s="9"/>
      <c r="K22" s="9"/>
      <c r="L22" s="9"/>
    </row>
    <row r="23" spans="1:12" ht="12.75">
      <c r="A23" s="75"/>
      <c r="B23" s="21"/>
      <c r="C23" s="15"/>
      <c r="D23" s="23"/>
      <c r="E23" s="23"/>
      <c r="F23" s="23"/>
      <c r="G23" s="23"/>
      <c r="H23" s="15"/>
      <c r="I23" s="76"/>
      <c r="J23" s="9"/>
      <c r="K23" s="9"/>
      <c r="L23" s="9"/>
    </row>
    <row r="24" spans="1:12" ht="12.75">
      <c r="A24" s="156" t="s">
        <v>33</v>
      </c>
      <c r="B24" s="157"/>
      <c r="C24" s="92">
        <v>21</v>
      </c>
      <c r="D24" s="144" t="s">
        <v>16</v>
      </c>
      <c r="E24" s="161"/>
      <c r="F24" s="161"/>
      <c r="G24" s="162"/>
      <c r="H24" s="106" t="s">
        <v>36</v>
      </c>
      <c r="I24" s="281">
        <v>516</v>
      </c>
      <c r="J24" s="9"/>
      <c r="K24" s="9"/>
      <c r="L24" s="9"/>
    </row>
    <row r="25" spans="1:12" ht="12.75">
      <c r="A25" s="75"/>
      <c r="B25" s="21"/>
      <c r="C25" s="15"/>
      <c r="D25" s="23"/>
      <c r="E25" s="23"/>
      <c r="F25" s="23"/>
      <c r="G25" s="21"/>
      <c r="H25" s="21" t="s">
        <v>37</v>
      </c>
      <c r="I25" s="78"/>
      <c r="J25" s="9"/>
      <c r="K25" s="9"/>
      <c r="L25" s="9"/>
    </row>
    <row r="26" spans="1:12" ht="12.75">
      <c r="A26" s="156" t="s">
        <v>34</v>
      </c>
      <c r="B26" s="157"/>
      <c r="C26" s="93" t="s">
        <v>35</v>
      </c>
      <c r="D26" s="24"/>
      <c r="E26" s="79"/>
      <c r="F26" s="23"/>
      <c r="G26" s="169" t="s">
        <v>38</v>
      </c>
      <c r="H26" s="157"/>
      <c r="I26" s="94" t="s">
        <v>17</v>
      </c>
      <c r="J26" s="9"/>
      <c r="K26" s="9"/>
      <c r="L26" s="9"/>
    </row>
    <row r="27" spans="1:12" ht="12.75">
      <c r="A27" s="75"/>
      <c r="B27" s="21"/>
      <c r="C27" s="15"/>
      <c r="D27" s="23"/>
      <c r="E27" s="23"/>
      <c r="F27" s="23"/>
      <c r="G27" s="23"/>
      <c r="H27" s="15"/>
      <c r="I27" s="80"/>
      <c r="J27" s="9"/>
      <c r="K27" s="9"/>
      <c r="L27" s="9"/>
    </row>
    <row r="28" spans="1:12" ht="12.75">
      <c r="A28" s="170" t="s">
        <v>39</v>
      </c>
      <c r="B28" s="171"/>
      <c r="C28" s="172"/>
      <c r="D28" s="172"/>
      <c r="E28" s="173" t="s">
        <v>40</v>
      </c>
      <c r="F28" s="174"/>
      <c r="G28" s="174"/>
      <c r="H28" s="175" t="s">
        <v>2</v>
      </c>
      <c r="I28" s="176"/>
      <c r="J28" s="9"/>
      <c r="K28" s="9"/>
      <c r="L28" s="9"/>
    </row>
    <row r="29" spans="1:12" ht="12.75">
      <c r="A29" s="81"/>
      <c r="B29" s="79"/>
      <c r="C29" s="79"/>
      <c r="D29" s="25"/>
      <c r="E29" s="15"/>
      <c r="F29" s="15"/>
      <c r="G29" s="15"/>
      <c r="H29" s="26"/>
      <c r="I29" s="80"/>
      <c r="J29" s="9"/>
      <c r="K29" s="9"/>
      <c r="L29" s="9"/>
    </row>
    <row r="30" spans="1:12" ht="12.75">
      <c r="A30" s="144"/>
      <c r="B30" s="161"/>
      <c r="C30" s="161"/>
      <c r="D30" s="162"/>
      <c r="E30" s="144"/>
      <c r="F30" s="161"/>
      <c r="G30" s="162"/>
      <c r="H30" s="163"/>
      <c r="I30" s="164"/>
      <c r="J30" s="9"/>
      <c r="K30" s="9"/>
      <c r="L30" s="9"/>
    </row>
    <row r="31" spans="1:12" ht="12.75">
      <c r="A31" s="75"/>
      <c r="B31" s="21"/>
      <c r="C31" s="20"/>
      <c r="D31" s="99"/>
      <c r="E31" s="99"/>
      <c r="F31" s="99"/>
      <c r="G31" s="27"/>
      <c r="H31" s="100"/>
      <c r="I31" s="101"/>
      <c r="J31" s="9"/>
      <c r="K31" s="9"/>
      <c r="L31" s="9"/>
    </row>
    <row r="32" spans="1:12" ht="12.75">
      <c r="A32" s="144"/>
      <c r="B32" s="161"/>
      <c r="C32" s="161"/>
      <c r="D32" s="162"/>
      <c r="E32" s="144"/>
      <c r="F32" s="161"/>
      <c r="G32" s="161"/>
      <c r="H32" s="163"/>
      <c r="I32" s="164"/>
      <c r="J32" s="9"/>
      <c r="K32" s="9"/>
      <c r="L32" s="9"/>
    </row>
    <row r="33" spans="1:12" ht="12.75">
      <c r="A33" s="102"/>
      <c r="B33" s="19"/>
      <c r="C33" s="28"/>
      <c r="D33" s="103"/>
      <c r="E33" s="103"/>
      <c r="F33" s="103"/>
      <c r="G33" s="104"/>
      <c r="H33" s="100"/>
      <c r="I33" s="101"/>
      <c r="J33" s="9"/>
      <c r="K33" s="9"/>
      <c r="L33" s="9"/>
    </row>
    <row r="34" spans="1:12" ht="12.75">
      <c r="A34" s="144"/>
      <c r="B34" s="161"/>
      <c r="C34" s="161"/>
      <c r="D34" s="162"/>
      <c r="E34" s="144"/>
      <c r="F34" s="161"/>
      <c r="G34" s="161"/>
      <c r="H34" s="163"/>
      <c r="I34" s="164"/>
      <c r="J34" s="9"/>
      <c r="K34" s="9"/>
      <c r="L34" s="9"/>
    </row>
    <row r="35" spans="1:12" ht="12.75">
      <c r="A35" s="82"/>
      <c r="B35" s="28"/>
      <c r="C35" s="167"/>
      <c r="D35" s="168"/>
      <c r="E35" s="19"/>
      <c r="F35" s="167"/>
      <c r="G35" s="168"/>
      <c r="H35" s="100"/>
      <c r="I35" s="105"/>
      <c r="J35" s="9"/>
      <c r="K35" s="9"/>
      <c r="L35" s="9"/>
    </row>
    <row r="36" spans="1:12" ht="12.75">
      <c r="A36" s="144"/>
      <c r="B36" s="161"/>
      <c r="C36" s="161"/>
      <c r="D36" s="162"/>
      <c r="E36" s="144"/>
      <c r="F36" s="161"/>
      <c r="G36" s="161"/>
      <c r="H36" s="163"/>
      <c r="I36" s="164"/>
      <c r="J36" s="9"/>
      <c r="K36" s="9"/>
      <c r="L36" s="9"/>
    </row>
    <row r="37" spans="1:12" ht="12.75">
      <c r="A37" s="82"/>
      <c r="B37" s="28"/>
      <c r="C37" s="28"/>
      <c r="D37" s="19"/>
      <c r="E37" s="19"/>
      <c r="F37" s="28"/>
      <c r="G37" s="19"/>
      <c r="H37" s="100"/>
      <c r="I37" s="105"/>
      <c r="J37" s="9"/>
      <c r="K37" s="9"/>
      <c r="L37" s="9"/>
    </row>
    <row r="38" spans="1:12" ht="12.75">
      <c r="A38" s="144"/>
      <c r="B38" s="161"/>
      <c r="C38" s="161"/>
      <c r="D38" s="162"/>
      <c r="E38" s="144"/>
      <c r="F38" s="161"/>
      <c r="G38" s="161"/>
      <c r="H38" s="163"/>
      <c r="I38" s="164"/>
      <c r="J38" s="9"/>
      <c r="K38" s="9"/>
      <c r="L38" s="9"/>
    </row>
    <row r="39" spans="1:12" ht="12.75">
      <c r="A39" s="82"/>
      <c r="B39" s="28"/>
      <c r="C39" s="28"/>
      <c r="D39" s="19"/>
      <c r="E39" s="19"/>
      <c r="F39" s="28"/>
      <c r="G39" s="19"/>
      <c r="H39" s="100"/>
      <c r="I39" s="105"/>
      <c r="J39" s="9"/>
      <c r="K39" s="9"/>
      <c r="L39" s="9"/>
    </row>
    <row r="40" spans="1:12" ht="12.75">
      <c r="A40" s="95"/>
      <c r="B40" s="96"/>
      <c r="C40" s="96"/>
      <c r="D40" s="96"/>
      <c r="E40" s="22"/>
      <c r="F40" s="96"/>
      <c r="G40" s="96"/>
      <c r="H40" s="97"/>
      <c r="I40" s="98"/>
      <c r="J40" s="9"/>
      <c r="K40" s="9"/>
      <c r="L40" s="9"/>
    </row>
    <row r="41" spans="1:12" ht="12.75">
      <c r="A41" s="82"/>
      <c r="B41" s="28"/>
      <c r="C41" s="28"/>
      <c r="D41" s="19"/>
      <c r="E41" s="19"/>
      <c r="F41" s="28"/>
      <c r="G41" s="19"/>
      <c r="H41" s="19"/>
      <c r="I41" s="83"/>
      <c r="J41" s="9"/>
      <c r="K41" s="9"/>
      <c r="L41" s="9"/>
    </row>
    <row r="42" spans="1:12" ht="12.75" customHeight="1">
      <c r="A42" s="139" t="s">
        <v>41</v>
      </c>
      <c r="B42" s="140"/>
      <c r="C42" s="163"/>
      <c r="D42" s="164"/>
      <c r="E42" s="112"/>
      <c r="F42" s="144"/>
      <c r="G42" s="165"/>
      <c r="H42" s="165"/>
      <c r="I42" s="166"/>
      <c r="J42" s="9"/>
      <c r="K42" s="9"/>
      <c r="L42" s="9"/>
    </row>
    <row r="43" spans="1:12" ht="12.75">
      <c r="A43" s="113"/>
      <c r="B43" s="114"/>
      <c r="C43" s="141"/>
      <c r="D43" s="142"/>
      <c r="E43" s="100"/>
      <c r="F43" s="141"/>
      <c r="G43" s="143"/>
      <c r="H43" s="115"/>
      <c r="I43" s="116"/>
      <c r="J43" s="9"/>
      <c r="K43" s="9"/>
      <c r="L43" s="9"/>
    </row>
    <row r="44" spans="1:12" ht="12.75" customHeight="1">
      <c r="A44" s="139" t="s">
        <v>42</v>
      </c>
      <c r="B44" s="140"/>
      <c r="C44" s="144" t="s">
        <v>18</v>
      </c>
      <c r="D44" s="145"/>
      <c r="E44" s="145"/>
      <c r="F44" s="145"/>
      <c r="G44" s="145"/>
      <c r="H44" s="145"/>
      <c r="I44" s="146"/>
      <c r="J44" s="9"/>
      <c r="K44" s="9"/>
      <c r="L44" s="9"/>
    </row>
    <row r="45" spans="1:12" ht="12.75">
      <c r="A45" s="75"/>
      <c r="B45" s="21"/>
      <c r="C45" s="20" t="s">
        <v>43</v>
      </c>
      <c r="D45" s="100"/>
      <c r="E45" s="100"/>
      <c r="F45" s="100"/>
      <c r="G45" s="100"/>
      <c r="H45" s="100"/>
      <c r="I45" s="105"/>
      <c r="J45" s="9"/>
      <c r="K45" s="9"/>
      <c r="L45" s="9"/>
    </row>
    <row r="46" spans="1:12" ht="12.75">
      <c r="A46" s="139" t="s">
        <v>44</v>
      </c>
      <c r="B46" s="140"/>
      <c r="C46" s="147" t="s">
        <v>19</v>
      </c>
      <c r="D46" s="148"/>
      <c r="E46" s="149"/>
      <c r="F46" s="100"/>
      <c r="G46" s="106" t="s">
        <v>3</v>
      </c>
      <c r="H46" s="147" t="s">
        <v>20</v>
      </c>
      <c r="I46" s="149"/>
      <c r="J46" s="9"/>
      <c r="K46" s="9"/>
      <c r="L46" s="9"/>
    </row>
    <row r="47" spans="1:12" ht="12.75">
      <c r="A47" s="75"/>
      <c r="B47" s="21"/>
      <c r="C47" s="20"/>
      <c r="D47" s="100"/>
      <c r="E47" s="100"/>
      <c r="F47" s="100"/>
      <c r="G47" s="100"/>
      <c r="H47" s="100"/>
      <c r="I47" s="105"/>
      <c r="J47" s="9"/>
      <c r="K47" s="9"/>
      <c r="L47" s="9"/>
    </row>
    <row r="48" spans="1:12" ht="12.75" customHeight="1">
      <c r="A48" s="139" t="s">
        <v>30</v>
      </c>
      <c r="B48" s="140"/>
      <c r="C48" s="155" t="s">
        <v>15</v>
      </c>
      <c r="D48" s="148"/>
      <c r="E48" s="148"/>
      <c r="F48" s="148"/>
      <c r="G48" s="148"/>
      <c r="H48" s="148"/>
      <c r="I48" s="149"/>
      <c r="J48" s="9"/>
      <c r="K48" s="9"/>
      <c r="L48" s="9"/>
    </row>
    <row r="49" spans="1:12" ht="12.75">
      <c r="A49" s="75"/>
      <c r="B49" s="21"/>
      <c r="C49" s="100"/>
      <c r="D49" s="100"/>
      <c r="E49" s="100"/>
      <c r="F49" s="100"/>
      <c r="G49" s="100"/>
      <c r="H49" s="100"/>
      <c r="I49" s="105"/>
      <c r="J49" s="9"/>
      <c r="K49" s="9"/>
      <c r="L49" s="9"/>
    </row>
    <row r="50" spans="1:12" ht="12.75">
      <c r="A50" s="156" t="s">
        <v>45</v>
      </c>
      <c r="B50" s="157"/>
      <c r="C50" s="147" t="s">
        <v>323</v>
      </c>
      <c r="D50" s="148"/>
      <c r="E50" s="148"/>
      <c r="F50" s="148"/>
      <c r="G50" s="148"/>
      <c r="H50" s="148"/>
      <c r="I50" s="158"/>
      <c r="J50" s="9"/>
      <c r="K50" s="9"/>
      <c r="L50" s="9"/>
    </row>
    <row r="51" spans="1:12" ht="12.75">
      <c r="A51" s="102"/>
      <c r="B51" s="19"/>
      <c r="C51" s="138" t="s">
        <v>46</v>
      </c>
      <c r="D51" s="138"/>
      <c r="E51" s="138"/>
      <c r="F51" s="138"/>
      <c r="G51" s="138"/>
      <c r="H51" s="138"/>
      <c r="I51" s="84"/>
      <c r="J51" s="9"/>
      <c r="K51" s="9"/>
      <c r="L51" s="9"/>
    </row>
    <row r="52" spans="1:12" ht="12.75">
      <c r="A52" s="102"/>
      <c r="B52" s="19"/>
      <c r="C52" s="117"/>
      <c r="D52" s="117"/>
      <c r="E52" s="117"/>
      <c r="F52" s="117"/>
      <c r="G52" s="117"/>
      <c r="H52" s="117"/>
      <c r="I52" s="84"/>
      <c r="J52" s="9"/>
      <c r="K52" s="9"/>
      <c r="L52" s="9"/>
    </row>
    <row r="53" spans="1:12" ht="12.75">
      <c r="A53" s="102"/>
      <c r="B53" s="159" t="s">
        <v>47</v>
      </c>
      <c r="C53" s="160"/>
      <c r="D53" s="160"/>
      <c r="E53" s="160"/>
      <c r="F53" s="38"/>
      <c r="G53" s="38"/>
      <c r="H53" s="38"/>
      <c r="I53" s="85"/>
      <c r="J53" s="9"/>
      <c r="K53" s="9"/>
      <c r="L53" s="9"/>
    </row>
    <row r="54" spans="1:12" ht="12.75">
      <c r="A54" s="102"/>
      <c r="B54" s="133" t="s">
        <v>48</v>
      </c>
      <c r="C54" s="134"/>
      <c r="D54" s="134"/>
      <c r="E54" s="134"/>
      <c r="F54" s="134"/>
      <c r="G54" s="134"/>
      <c r="H54" s="134"/>
      <c r="I54" s="135"/>
      <c r="J54" s="9"/>
      <c r="K54" s="9"/>
      <c r="L54" s="9"/>
    </row>
    <row r="55" spans="1:12" ht="12.75">
      <c r="A55" s="102"/>
      <c r="B55" s="133" t="s">
        <v>49</v>
      </c>
      <c r="C55" s="134"/>
      <c r="D55" s="134"/>
      <c r="E55" s="134"/>
      <c r="F55" s="134"/>
      <c r="G55" s="134"/>
      <c r="H55" s="134"/>
      <c r="I55" s="85"/>
      <c r="J55" s="9"/>
      <c r="K55" s="9"/>
      <c r="L55" s="9"/>
    </row>
    <row r="56" spans="1:12" ht="12.75">
      <c r="A56" s="102"/>
      <c r="B56" s="133" t="s">
        <v>50</v>
      </c>
      <c r="C56" s="134"/>
      <c r="D56" s="134"/>
      <c r="E56" s="134"/>
      <c r="F56" s="134"/>
      <c r="G56" s="134"/>
      <c r="H56" s="134"/>
      <c r="I56" s="135"/>
      <c r="J56" s="9"/>
      <c r="K56" s="9"/>
      <c r="L56" s="9"/>
    </row>
    <row r="57" spans="1:12" ht="12.75">
      <c r="A57" s="102"/>
      <c r="B57" s="133" t="s">
        <v>51</v>
      </c>
      <c r="C57" s="134"/>
      <c r="D57" s="134"/>
      <c r="E57" s="134"/>
      <c r="F57" s="134"/>
      <c r="G57" s="134"/>
      <c r="H57" s="134"/>
      <c r="I57" s="135"/>
      <c r="J57" s="9"/>
      <c r="K57" s="9"/>
      <c r="L57" s="9"/>
    </row>
    <row r="58" spans="1:12" ht="12.75">
      <c r="A58" s="102"/>
      <c r="B58" s="86"/>
      <c r="C58" s="87"/>
      <c r="D58" s="87"/>
      <c r="E58" s="87"/>
      <c r="F58" s="87"/>
      <c r="G58" s="87"/>
      <c r="H58" s="87"/>
      <c r="I58" s="88"/>
      <c r="J58" s="9"/>
      <c r="K58" s="9"/>
      <c r="L58" s="9"/>
    </row>
    <row r="59" spans="1:12" ht="13.5" thickBot="1">
      <c r="A59" s="118" t="s">
        <v>4</v>
      </c>
      <c r="B59" s="100"/>
      <c r="C59" s="100"/>
      <c r="D59" s="100"/>
      <c r="E59" s="100"/>
      <c r="F59" s="100"/>
      <c r="G59" s="119"/>
      <c r="H59" s="120"/>
      <c r="I59" s="121"/>
      <c r="J59" s="9"/>
      <c r="K59" s="9"/>
      <c r="L59" s="9"/>
    </row>
    <row r="60" spans="1:12" ht="12.75">
      <c r="A60" s="122"/>
      <c r="B60" s="100"/>
      <c r="C60" s="100"/>
      <c r="D60" s="100"/>
      <c r="E60" s="19" t="s">
        <v>5</v>
      </c>
      <c r="F60" s="123"/>
      <c r="G60" s="150" t="s">
        <v>52</v>
      </c>
      <c r="H60" s="151"/>
      <c r="I60" s="152"/>
      <c r="J60" s="9"/>
      <c r="K60" s="9"/>
      <c r="L60" s="9"/>
    </row>
    <row r="61" spans="1:12" ht="12.75">
      <c r="A61" s="89"/>
      <c r="B61" s="90"/>
      <c r="C61" s="124"/>
      <c r="D61" s="124"/>
      <c r="E61" s="124"/>
      <c r="F61" s="124"/>
      <c r="G61" s="153"/>
      <c r="H61" s="154"/>
      <c r="I61" s="125"/>
      <c r="J61" s="9"/>
      <c r="K61" s="9"/>
      <c r="L61" s="9"/>
    </row>
  </sheetData>
  <sheetProtection/>
  <protectedRanges>
    <protectedRange sqref="I26 I24 C6:D6 C8:D8 C10:D10 C12:I12 C14:D14 F14:I14 C16:I16 C18:I18 C20:I20 C24:G24 C22:F22 C26" name="Range1"/>
    <protectedRange sqref="A32:D32 A30:I30" name="Range1_1"/>
    <protectedRange sqref="E2 H2" name="Range1_2"/>
  </protectedRanges>
  <mergeCells count="69">
    <mergeCell ref="A10:B11"/>
    <mergeCell ref="C10:D10"/>
    <mergeCell ref="A14:B14"/>
    <mergeCell ref="C14:D14"/>
    <mergeCell ref="F14:I14"/>
    <mergeCell ref="A16:B16"/>
    <mergeCell ref="C16:I16"/>
    <mergeCell ref="A12:B12"/>
    <mergeCell ref="C12:I12"/>
    <mergeCell ref="A2:D2"/>
    <mergeCell ref="A4:I4"/>
    <mergeCell ref="A6:B6"/>
    <mergeCell ref="C6:D6"/>
    <mergeCell ref="A8:B8"/>
    <mergeCell ref="C8:D8"/>
    <mergeCell ref="C18:I18"/>
    <mergeCell ref="A20:B20"/>
    <mergeCell ref="C20:I20"/>
    <mergeCell ref="A22:B22"/>
    <mergeCell ref="D22:F22"/>
    <mergeCell ref="G22:H22"/>
    <mergeCell ref="A18:B18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5:D35"/>
    <mergeCell ref="F35:G35"/>
    <mergeCell ref="A38:D38"/>
    <mergeCell ref="E38:G38"/>
    <mergeCell ref="H38:I38"/>
    <mergeCell ref="A42:B42"/>
    <mergeCell ref="C42:D42"/>
    <mergeCell ref="F42:I42"/>
    <mergeCell ref="G60:I60"/>
    <mergeCell ref="G61:H61"/>
    <mergeCell ref="A48:B48"/>
    <mergeCell ref="C48:I48"/>
    <mergeCell ref="A50:B50"/>
    <mergeCell ref="C50:I50"/>
    <mergeCell ref="B53:E53"/>
    <mergeCell ref="B54:I54"/>
    <mergeCell ref="B55:H55"/>
    <mergeCell ref="B56:I56"/>
    <mergeCell ref="B57:I57"/>
    <mergeCell ref="A1:C1"/>
    <mergeCell ref="C51:H51"/>
    <mergeCell ref="A44:B44"/>
    <mergeCell ref="C43:D43"/>
    <mergeCell ref="F43:G43"/>
    <mergeCell ref="C44:I44"/>
    <mergeCell ref="A46:B46"/>
    <mergeCell ref="C46:E46"/>
    <mergeCell ref="H46:I4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gh@igh.hr"/>
    <hyperlink ref="C20" r:id="rId2" display="http://www.igh.hr"/>
    <hyperlink ref="C48" r:id="rId3" display="igh@igh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view="pageBreakPreview" zoomScale="110" zoomScaleSheetLayoutView="110" zoomScalePageLayoutView="0" workbookViewId="0" topLeftCell="A85">
      <selection activeCell="J69" sqref="J69:K115"/>
    </sheetView>
  </sheetViews>
  <sheetFormatPr defaultColWidth="9.140625" defaultRowHeight="12.75"/>
  <cols>
    <col min="1" max="9" width="9.140625" style="39" customWidth="1"/>
    <col min="10" max="10" width="11.8515625" style="39" customWidth="1"/>
    <col min="11" max="11" width="12.57421875" style="39" customWidth="1"/>
    <col min="12" max="16384" width="9.140625" style="39" customWidth="1"/>
  </cols>
  <sheetData>
    <row r="1" spans="1:11" ht="12.75" customHeight="1">
      <c r="A1" s="204" t="s">
        <v>53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2.75" customHeight="1">
      <c r="A2" s="205" t="s">
        <v>324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2.75" customHeight="1">
      <c r="A3" s="206" t="s">
        <v>303</v>
      </c>
      <c r="B3" s="207"/>
      <c r="C3" s="207"/>
      <c r="D3" s="207"/>
      <c r="E3" s="207"/>
      <c r="F3" s="207"/>
      <c r="G3" s="207"/>
      <c r="H3" s="207"/>
      <c r="I3" s="207"/>
      <c r="J3" s="207"/>
      <c r="K3" s="208"/>
    </row>
    <row r="4" spans="1:11" ht="22.5" customHeight="1">
      <c r="A4" s="209" t="s">
        <v>54</v>
      </c>
      <c r="B4" s="210"/>
      <c r="C4" s="210"/>
      <c r="D4" s="210"/>
      <c r="E4" s="210"/>
      <c r="F4" s="210"/>
      <c r="G4" s="210"/>
      <c r="H4" s="211"/>
      <c r="I4" s="44" t="s">
        <v>55</v>
      </c>
      <c r="J4" s="45" t="s">
        <v>56</v>
      </c>
      <c r="K4" s="46" t="s">
        <v>57</v>
      </c>
    </row>
    <row r="5" spans="1:11" ht="12.75">
      <c r="A5" s="194">
        <v>1</v>
      </c>
      <c r="B5" s="194"/>
      <c r="C5" s="194"/>
      <c r="D5" s="194"/>
      <c r="E5" s="194"/>
      <c r="F5" s="194"/>
      <c r="G5" s="194"/>
      <c r="H5" s="194"/>
      <c r="I5" s="43">
        <v>2</v>
      </c>
      <c r="J5" s="42">
        <v>3</v>
      </c>
      <c r="K5" s="42">
        <v>4</v>
      </c>
    </row>
    <row r="6" spans="1:11" ht="12.75">
      <c r="A6" s="195"/>
      <c r="B6" s="196"/>
      <c r="C6" s="196"/>
      <c r="D6" s="196"/>
      <c r="E6" s="196"/>
      <c r="F6" s="196"/>
      <c r="G6" s="196"/>
      <c r="H6" s="196"/>
      <c r="I6" s="196"/>
      <c r="J6" s="196"/>
      <c r="K6" s="197"/>
    </row>
    <row r="7" spans="1:11" ht="12.75" customHeight="1">
      <c r="A7" s="198" t="s">
        <v>58</v>
      </c>
      <c r="B7" s="199"/>
      <c r="C7" s="199"/>
      <c r="D7" s="199"/>
      <c r="E7" s="199"/>
      <c r="F7" s="199"/>
      <c r="G7" s="199"/>
      <c r="H7" s="200"/>
      <c r="I7" s="3">
        <v>1</v>
      </c>
      <c r="J7" s="126"/>
      <c r="K7" s="126"/>
    </row>
    <row r="8" spans="1:11" ht="12.75" customHeight="1">
      <c r="A8" s="201" t="s">
        <v>59</v>
      </c>
      <c r="B8" s="202"/>
      <c r="C8" s="202"/>
      <c r="D8" s="202"/>
      <c r="E8" s="202"/>
      <c r="F8" s="202"/>
      <c r="G8" s="202"/>
      <c r="H8" s="203"/>
      <c r="I8" s="1">
        <v>2</v>
      </c>
      <c r="J8" s="128">
        <f>J9+J16+J26+J35+J39</f>
        <v>361314399</v>
      </c>
      <c r="K8" s="128">
        <f>K9+K16+K26+K35+K39</f>
        <v>360782233.86</v>
      </c>
    </row>
    <row r="9" spans="1:11" ht="12.75" customHeight="1">
      <c r="A9" s="212" t="s">
        <v>60</v>
      </c>
      <c r="B9" s="213"/>
      <c r="C9" s="213"/>
      <c r="D9" s="213"/>
      <c r="E9" s="213"/>
      <c r="F9" s="213"/>
      <c r="G9" s="213"/>
      <c r="H9" s="214"/>
      <c r="I9" s="1">
        <v>3</v>
      </c>
      <c r="J9" s="128">
        <f>SUM(J10:J15)</f>
        <v>4144908</v>
      </c>
      <c r="K9" s="128">
        <f>SUM(K10:K15)</f>
        <v>4164313</v>
      </c>
    </row>
    <row r="10" spans="1:11" ht="12.75" customHeight="1">
      <c r="A10" s="212" t="s">
        <v>61</v>
      </c>
      <c r="B10" s="213"/>
      <c r="C10" s="213"/>
      <c r="D10" s="213"/>
      <c r="E10" s="213"/>
      <c r="F10" s="213"/>
      <c r="G10" s="213"/>
      <c r="H10" s="214"/>
      <c r="I10" s="1">
        <v>4</v>
      </c>
      <c r="J10" s="6">
        <v>0</v>
      </c>
      <c r="K10" s="6">
        <v>0</v>
      </c>
    </row>
    <row r="11" spans="1:11" ht="12.75" customHeight="1">
      <c r="A11" s="212" t="s">
        <v>62</v>
      </c>
      <c r="B11" s="213"/>
      <c r="C11" s="213"/>
      <c r="D11" s="213"/>
      <c r="E11" s="213"/>
      <c r="F11" s="213"/>
      <c r="G11" s="213"/>
      <c r="H11" s="214"/>
      <c r="I11" s="1">
        <v>5</v>
      </c>
      <c r="J11" s="6">
        <v>1531701</v>
      </c>
      <c r="K11" s="6">
        <f>1085738+401758</f>
        <v>1487496</v>
      </c>
    </row>
    <row r="12" spans="1:11" ht="12.75" customHeight="1">
      <c r="A12" s="212" t="s">
        <v>0</v>
      </c>
      <c r="B12" s="213"/>
      <c r="C12" s="213"/>
      <c r="D12" s="213"/>
      <c r="E12" s="213"/>
      <c r="F12" s="213"/>
      <c r="G12" s="213"/>
      <c r="H12" s="214"/>
      <c r="I12" s="1">
        <v>6</v>
      </c>
      <c r="J12" s="6">
        <v>0</v>
      </c>
      <c r="K12" s="6"/>
    </row>
    <row r="13" spans="1:11" ht="12.75" customHeight="1">
      <c r="A13" s="212" t="s">
        <v>63</v>
      </c>
      <c r="B13" s="213"/>
      <c r="C13" s="213"/>
      <c r="D13" s="213"/>
      <c r="E13" s="213"/>
      <c r="F13" s="213"/>
      <c r="G13" s="213"/>
      <c r="H13" s="214"/>
      <c r="I13" s="1">
        <v>7</v>
      </c>
      <c r="J13" s="6">
        <v>0</v>
      </c>
      <c r="K13" s="6"/>
    </row>
    <row r="14" spans="1:11" ht="12.75" customHeight="1">
      <c r="A14" s="212" t="s">
        <v>64</v>
      </c>
      <c r="B14" s="213"/>
      <c r="C14" s="213"/>
      <c r="D14" s="213"/>
      <c r="E14" s="213"/>
      <c r="F14" s="213"/>
      <c r="G14" s="213"/>
      <c r="H14" s="214"/>
      <c r="I14" s="1">
        <v>8</v>
      </c>
      <c r="J14" s="6">
        <v>2613207</v>
      </c>
      <c r="K14" s="6">
        <f>3078575-401758</f>
        <v>2676817</v>
      </c>
    </row>
    <row r="15" spans="1:11" ht="12.75" customHeight="1">
      <c r="A15" s="212" t="s">
        <v>65</v>
      </c>
      <c r="B15" s="213"/>
      <c r="C15" s="213"/>
      <c r="D15" s="213"/>
      <c r="E15" s="213"/>
      <c r="F15" s="213"/>
      <c r="G15" s="213"/>
      <c r="H15" s="214"/>
      <c r="I15" s="1">
        <v>9</v>
      </c>
      <c r="J15" s="6">
        <v>0</v>
      </c>
      <c r="K15" s="6">
        <v>0</v>
      </c>
    </row>
    <row r="16" spans="1:11" ht="12.75" customHeight="1">
      <c r="A16" s="212" t="s">
        <v>66</v>
      </c>
      <c r="B16" s="213"/>
      <c r="C16" s="213"/>
      <c r="D16" s="213"/>
      <c r="E16" s="213"/>
      <c r="F16" s="213"/>
      <c r="G16" s="213"/>
      <c r="H16" s="214"/>
      <c r="I16" s="1">
        <v>10</v>
      </c>
      <c r="J16" s="128">
        <f>SUM(J17:J25)</f>
        <v>175963426</v>
      </c>
      <c r="K16" s="128">
        <f>SUM(K17:K25)</f>
        <v>174742333.92999998</v>
      </c>
    </row>
    <row r="17" spans="1:11" ht="12.75" customHeight="1">
      <c r="A17" s="212" t="s">
        <v>67</v>
      </c>
      <c r="B17" s="213"/>
      <c r="C17" s="213"/>
      <c r="D17" s="213"/>
      <c r="E17" s="213"/>
      <c r="F17" s="213"/>
      <c r="G17" s="213"/>
      <c r="H17" s="214"/>
      <c r="I17" s="1">
        <v>11</v>
      </c>
      <c r="J17" s="6">
        <v>63760082</v>
      </c>
      <c r="K17" s="6">
        <v>63760082</v>
      </c>
    </row>
    <row r="18" spans="1:11" ht="12.75" customHeight="1">
      <c r="A18" s="212" t="s">
        <v>68</v>
      </c>
      <c r="B18" s="213"/>
      <c r="C18" s="213"/>
      <c r="D18" s="213"/>
      <c r="E18" s="213"/>
      <c r="F18" s="213"/>
      <c r="G18" s="213"/>
      <c r="H18" s="214"/>
      <c r="I18" s="1">
        <v>12</v>
      </c>
      <c r="J18" s="6">
        <v>62001464</v>
      </c>
      <c r="K18" s="6">
        <v>59941739</v>
      </c>
    </row>
    <row r="19" spans="1:11" ht="12.75" customHeight="1">
      <c r="A19" s="212" t="s">
        <v>69</v>
      </c>
      <c r="B19" s="213"/>
      <c r="C19" s="213"/>
      <c r="D19" s="213"/>
      <c r="E19" s="213"/>
      <c r="F19" s="213"/>
      <c r="G19" s="213"/>
      <c r="H19" s="214"/>
      <c r="I19" s="1">
        <v>13</v>
      </c>
      <c r="J19" s="6">
        <v>13934871</v>
      </c>
      <c r="K19" s="6">
        <f>13263214+1271189</f>
        <v>14534403</v>
      </c>
    </row>
    <row r="20" spans="1:11" ht="12.75" customHeight="1">
      <c r="A20" s="212" t="s">
        <v>70</v>
      </c>
      <c r="B20" s="213"/>
      <c r="C20" s="213"/>
      <c r="D20" s="213"/>
      <c r="E20" s="213"/>
      <c r="F20" s="213"/>
      <c r="G20" s="213"/>
      <c r="H20" s="214"/>
      <c r="I20" s="1">
        <v>14</v>
      </c>
      <c r="J20" s="6">
        <v>5473529</v>
      </c>
      <c r="K20" s="6">
        <v>5383175</v>
      </c>
    </row>
    <row r="21" spans="1:11" ht="12.75" customHeight="1">
      <c r="A21" s="212" t="s">
        <v>71</v>
      </c>
      <c r="B21" s="213"/>
      <c r="C21" s="213"/>
      <c r="D21" s="213"/>
      <c r="E21" s="213"/>
      <c r="F21" s="213"/>
      <c r="G21" s="213"/>
      <c r="H21" s="214"/>
      <c r="I21" s="1">
        <v>15</v>
      </c>
      <c r="J21" s="6">
        <v>0</v>
      </c>
      <c r="K21" s="6">
        <v>0</v>
      </c>
    </row>
    <row r="22" spans="1:11" ht="12.75" customHeight="1">
      <c r="A22" s="212" t="s">
        <v>72</v>
      </c>
      <c r="B22" s="213"/>
      <c r="C22" s="213"/>
      <c r="D22" s="213"/>
      <c r="E22" s="213"/>
      <c r="F22" s="213"/>
      <c r="G22" s="213"/>
      <c r="H22" s="214"/>
      <c r="I22" s="1">
        <v>16</v>
      </c>
      <c r="J22" s="6">
        <v>335434</v>
      </c>
      <c r="K22" s="6">
        <v>508682.6</v>
      </c>
    </row>
    <row r="23" spans="1:11" ht="12.75" customHeight="1">
      <c r="A23" s="212" t="s">
        <v>73</v>
      </c>
      <c r="B23" s="213"/>
      <c r="C23" s="213"/>
      <c r="D23" s="213"/>
      <c r="E23" s="213"/>
      <c r="F23" s="213"/>
      <c r="G23" s="213"/>
      <c r="H23" s="214"/>
      <c r="I23" s="1">
        <v>17</v>
      </c>
      <c r="J23" s="6">
        <v>26537960</v>
      </c>
      <c r="K23" s="6">
        <f>27965355-1271189</f>
        <v>26694166</v>
      </c>
    </row>
    <row r="24" spans="1:11" ht="12.75" customHeight="1">
      <c r="A24" s="212" t="s">
        <v>74</v>
      </c>
      <c r="B24" s="213"/>
      <c r="C24" s="213"/>
      <c r="D24" s="213"/>
      <c r="E24" s="213"/>
      <c r="F24" s="213"/>
      <c r="G24" s="213"/>
      <c r="H24" s="214"/>
      <c r="I24" s="1">
        <v>18</v>
      </c>
      <c r="J24" s="6">
        <v>303336</v>
      </c>
      <c r="K24" s="6">
        <v>303335.89</v>
      </c>
    </row>
    <row r="25" spans="1:11" ht="12.75" customHeight="1">
      <c r="A25" s="212" t="s">
        <v>75</v>
      </c>
      <c r="B25" s="213"/>
      <c r="C25" s="213"/>
      <c r="D25" s="213"/>
      <c r="E25" s="213"/>
      <c r="F25" s="213"/>
      <c r="G25" s="213"/>
      <c r="H25" s="214"/>
      <c r="I25" s="1">
        <v>19</v>
      </c>
      <c r="J25" s="6">
        <v>3616750</v>
      </c>
      <c r="K25" s="6">
        <v>3616750.4400000013</v>
      </c>
    </row>
    <row r="26" spans="1:11" ht="12.75" customHeight="1">
      <c r="A26" s="212" t="s">
        <v>76</v>
      </c>
      <c r="B26" s="213"/>
      <c r="C26" s="213"/>
      <c r="D26" s="213"/>
      <c r="E26" s="213"/>
      <c r="F26" s="213"/>
      <c r="G26" s="213"/>
      <c r="H26" s="214"/>
      <c r="I26" s="1">
        <v>20</v>
      </c>
      <c r="J26" s="128">
        <f>SUM(J27:J34)</f>
        <v>179619100</v>
      </c>
      <c r="K26" s="128">
        <f>SUM(K27:K34)</f>
        <v>180415332.93</v>
      </c>
    </row>
    <row r="27" spans="1:11" ht="12.75" customHeight="1">
      <c r="A27" s="212" t="s">
        <v>77</v>
      </c>
      <c r="B27" s="213"/>
      <c r="C27" s="213"/>
      <c r="D27" s="213"/>
      <c r="E27" s="213"/>
      <c r="F27" s="213"/>
      <c r="G27" s="213"/>
      <c r="H27" s="214"/>
      <c r="I27" s="1">
        <v>21</v>
      </c>
      <c r="J27" s="6">
        <v>156137605</v>
      </c>
      <c r="K27" s="282">
        <v>156137604.93</v>
      </c>
    </row>
    <row r="28" spans="1:11" ht="12.75" customHeight="1">
      <c r="A28" s="212" t="s">
        <v>78</v>
      </c>
      <c r="B28" s="213"/>
      <c r="C28" s="213"/>
      <c r="D28" s="213"/>
      <c r="E28" s="213"/>
      <c r="F28" s="213"/>
      <c r="G28" s="213"/>
      <c r="H28" s="214"/>
      <c r="I28" s="1">
        <v>22</v>
      </c>
      <c r="J28" s="6">
        <v>5088198</v>
      </c>
      <c r="K28" s="282">
        <v>4863138.13</v>
      </c>
    </row>
    <row r="29" spans="1:11" ht="12.75" customHeight="1">
      <c r="A29" s="212" t="s">
        <v>79</v>
      </c>
      <c r="B29" s="213"/>
      <c r="C29" s="213"/>
      <c r="D29" s="213"/>
      <c r="E29" s="213"/>
      <c r="F29" s="213"/>
      <c r="G29" s="213"/>
      <c r="H29" s="214"/>
      <c r="I29" s="1">
        <v>23</v>
      </c>
      <c r="J29" s="6"/>
      <c r="K29" s="6"/>
    </row>
    <row r="30" spans="1:11" ht="12.75" customHeight="1">
      <c r="A30" s="212" t="s">
        <v>304</v>
      </c>
      <c r="B30" s="213"/>
      <c r="C30" s="213"/>
      <c r="D30" s="213"/>
      <c r="E30" s="213"/>
      <c r="F30" s="213"/>
      <c r="G30" s="213"/>
      <c r="H30" s="214"/>
      <c r="I30" s="1">
        <v>24</v>
      </c>
      <c r="J30" s="6"/>
      <c r="K30" s="6"/>
    </row>
    <row r="31" spans="1:11" ht="12.75" customHeight="1">
      <c r="A31" s="212" t="s">
        <v>80</v>
      </c>
      <c r="B31" s="213"/>
      <c r="C31" s="213"/>
      <c r="D31" s="213"/>
      <c r="E31" s="213"/>
      <c r="F31" s="213"/>
      <c r="G31" s="213"/>
      <c r="H31" s="214"/>
      <c r="I31" s="1">
        <v>25</v>
      </c>
      <c r="J31" s="6"/>
      <c r="K31" s="282">
        <v>734887</v>
      </c>
    </row>
    <row r="32" spans="1:11" ht="12.75" customHeight="1">
      <c r="A32" s="212" t="s">
        <v>81</v>
      </c>
      <c r="B32" s="213"/>
      <c r="C32" s="213"/>
      <c r="D32" s="213"/>
      <c r="E32" s="213"/>
      <c r="F32" s="213"/>
      <c r="G32" s="213"/>
      <c r="H32" s="214"/>
      <c r="I32" s="1">
        <v>26</v>
      </c>
      <c r="J32" s="6">
        <v>444745</v>
      </c>
      <c r="K32" s="282">
        <v>798518.13</v>
      </c>
    </row>
    <row r="33" spans="1:11" ht="12.75" customHeight="1">
      <c r="A33" s="212" t="s">
        <v>82</v>
      </c>
      <c r="B33" s="213"/>
      <c r="C33" s="213"/>
      <c r="D33" s="213"/>
      <c r="E33" s="213"/>
      <c r="F33" s="213"/>
      <c r="G33" s="213"/>
      <c r="H33" s="214"/>
      <c r="I33" s="1">
        <v>27</v>
      </c>
      <c r="J33" s="6">
        <v>2948552</v>
      </c>
      <c r="K33" s="282">
        <v>2881184.74</v>
      </c>
    </row>
    <row r="34" spans="1:11" ht="12.75" customHeight="1">
      <c r="A34" s="212" t="s">
        <v>83</v>
      </c>
      <c r="B34" s="213"/>
      <c r="C34" s="213"/>
      <c r="D34" s="213"/>
      <c r="E34" s="213"/>
      <c r="F34" s="213"/>
      <c r="G34" s="213"/>
      <c r="H34" s="214"/>
      <c r="I34" s="1">
        <v>28</v>
      </c>
      <c r="J34" s="6">
        <v>15000000</v>
      </c>
      <c r="K34" s="6">
        <v>15000000</v>
      </c>
    </row>
    <row r="35" spans="1:11" ht="12.75" customHeight="1">
      <c r="A35" s="212" t="s">
        <v>84</v>
      </c>
      <c r="B35" s="213"/>
      <c r="C35" s="213"/>
      <c r="D35" s="213"/>
      <c r="E35" s="213"/>
      <c r="F35" s="213"/>
      <c r="G35" s="213"/>
      <c r="H35" s="214"/>
      <c r="I35" s="1">
        <v>29</v>
      </c>
      <c r="J35" s="128">
        <f>SUM(J36:J38)</f>
        <v>1586965</v>
      </c>
      <c r="K35" s="128">
        <f>SUM(K36:K38)</f>
        <v>1460254</v>
      </c>
    </row>
    <row r="36" spans="1:11" ht="12.75" customHeight="1">
      <c r="A36" s="212" t="s">
        <v>85</v>
      </c>
      <c r="B36" s="213"/>
      <c r="C36" s="213"/>
      <c r="D36" s="213"/>
      <c r="E36" s="213"/>
      <c r="F36" s="213"/>
      <c r="G36" s="213"/>
      <c r="H36" s="214"/>
      <c r="I36" s="1">
        <v>30</v>
      </c>
      <c r="J36" s="6">
        <v>0</v>
      </c>
      <c r="K36" s="6">
        <v>0</v>
      </c>
    </row>
    <row r="37" spans="1:11" ht="12.75" customHeight="1">
      <c r="A37" s="212" t="s">
        <v>86</v>
      </c>
      <c r="B37" s="213"/>
      <c r="C37" s="213"/>
      <c r="D37" s="213"/>
      <c r="E37" s="213"/>
      <c r="F37" s="213"/>
      <c r="G37" s="213"/>
      <c r="H37" s="214"/>
      <c r="I37" s="1">
        <v>31</v>
      </c>
      <c r="J37" s="6">
        <f>1204690+382275</f>
        <v>1586965</v>
      </c>
      <c r="K37" s="6">
        <f>1077979+382275</f>
        <v>1460254</v>
      </c>
    </row>
    <row r="38" spans="1:11" ht="12.75" customHeight="1">
      <c r="A38" s="212" t="s">
        <v>87</v>
      </c>
      <c r="B38" s="213"/>
      <c r="C38" s="213"/>
      <c r="D38" s="213"/>
      <c r="E38" s="213"/>
      <c r="F38" s="213"/>
      <c r="G38" s="213"/>
      <c r="H38" s="214"/>
      <c r="I38" s="1">
        <v>32</v>
      </c>
      <c r="J38" s="6">
        <v>0</v>
      </c>
      <c r="K38" s="6">
        <v>0</v>
      </c>
    </row>
    <row r="39" spans="1:11" ht="12.75" customHeight="1">
      <c r="A39" s="212" t="s">
        <v>88</v>
      </c>
      <c r="B39" s="213"/>
      <c r="C39" s="213"/>
      <c r="D39" s="213"/>
      <c r="E39" s="213"/>
      <c r="F39" s="213"/>
      <c r="G39" s="213"/>
      <c r="H39" s="214"/>
      <c r="I39" s="1">
        <v>33</v>
      </c>
      <c r="J39" s="129">
        <v>0</v>
      </c>
      <c r="K39" s="129">
        <v>0</v>
      </c>
    </row>
    <row r="40" spans="1:11" ht="12.75" customHeight="1">
      <c r="A40" s="201" t="s">
        <v>89</v>
      </c>
      <c r="B40" s="202"/>
      <c r="C40" s="202"/>
      <c r="D40" s="202"/>
      <c r="E40" s="202"/>
      <c r="F40" s="202"/>
      <c r="G40" s="202"/>
      <c r="H40" s="203"/>
      <c r="I40" s="1">
        <v>34</v>
      </c>
      <c r="J40" s="128">
        <f>J41+J49+J56+J64</f>
        <v>166258803</v>
      </c>
      <c r="K40" s="128">
        <f>K41+K49+K56+K64</f>
        <v>173286202.26000002</v>
      </c>
    </row>
    <row r="41" spans="1:11" ht="12.75" customHeight="1">
      <c r="A41" s="212" t="s">
        <v>90</v>
      </c>
      <c r="B41" s="213"/>
      <c r="C41" s="213"/>
      <c r="D41" s="213"/>
      <c r="E41" s="213"/>
      <c r="F41" s="213"/>
      <c r="G41" s="213"/>
      <c r="H41" s="214"/>
      <c r="I41" s="1">
        <v>35</v>
      </c>
      <c r="J41" s="128">
        <f>SUM(J42:J48)</f>
        <v>108840997</v>
      </c>
      <c r="K41" s="128">
        <f>SUM(K42:K48)</f>
        <v>108840997.29</v>
      </c>
    </row>
    <row r="42" spans="1:11" ht="12.75" customHeight="1">
      <c r="A42" s="212" t="s">
        <v>91</v>
      </c>
      <c r="B42" s="213"/>
      <c r="C42" s="213"/>
      <c r="D42" s="213"/>
      <c r="E42" s="213"/>
      <c r="F42" s="213"/>
      <c r="G42" s="213"/>
      <c r="H42" s="214"/>
      <c r="I42" s="1">
        <v>36</v>
      </c>
      <c r="J42" s="6">
        <v>0</v>
      </c>
      <c r="K42" s="6">
        <v>0</v>
      </c>
    </row>
    <row r="43" spans="1:11" ht="12.75" customHeight="1">
      <c r="A43" s="212" t="s">
        <v>92</v>
      </c>
      <c r="B43" s="213"/>
      <c r="C43" s="213"/>
      <c r="D43" s="213"/>
      <c r="E43" s="213"/>
      <c r="F43" s="213"/>
      <c r="G43" s="213"/>
      <c r="H43" s="214"/>
      <c r="I43" s="1">
        <v>37</v>
      </c>
      <c r="J43" s="6">
        <v>247493</v>
      </c>
      <c r="K43" s="282">
        <v>247493.44</v>
      </c>
    </row>
    <row r="44" spans="1:11" ht="12.75" customHeight="1">
      <c r="A44" s="212" t="s">
        <v>93</v>
      </c>
      <c r="B44" s="213"/>
      <c r="C44" s="213"/>
      <c r="D44" s="213"/>
      <c r="E44" s="213"/>
      <c r="F44" s="213"/>
      <c r="G44" s="213"/>
      <c r="H44" s="214"/>
      <c r="I44" s="1">
        <v>38</v>
      </c>
      <c r="J44" s="6">
        <v>0</v>
      </c>
      <c r="K44" s="6"/>
    </row>
    <row r="45" spans="1:11" ht="12.75" customHeight="1">
      <c r="A45" s="212" t="s">
        <v>94</v>
      </c>
      <c r="B45" s="213"/>
      <c r="C45" s="213"/>
      <c r="D45" s="213"/>
      <c r="E45" s="213"/>
      <c r="F45" s="213"/>
      <c r="G45" s="213"/>
      <c r="H45" s="214"/>
      <c r="I45" s="1">
        <v>39</v>
      </c>
      <c r="J45" s="6">
        <v>568162</v>
      </c>
      <c r="K45" s="282">
        <v>568161.85</v>
      </c>
    </row>
    <row r="46" spans="1:11" ht="12.75" customHeight="1">
      <c r="A46" s="212" t="s">
        <v>95</v>
      </c>
      <c r="B46" s="213"/>
      <c r="C46" s="213"/>
      <c r="D46" s="213"/>
      <c r="E46" s="213"/>
      <c r="F46" s="213"/>
      <c r="G46" s="213"/>
      <c r="H46" s="214"/>
      <c r="I46" s="1">
        <v>40</v>
      </c>
      <c r="J46" s="6">
        <v>0</v>
      </c>
      <c r="K46" s="6"/>
    </row>
    <row r="47" spans="1:11" ht="12.75" customHeight="1">
      <c r="A47" s="212" t="s">
        <v>96</v>
      </c>
      <c r="B47" s="213"/>
      <c r="C47" s="213"/>
      <c r="D47" s="213"/>
      <c r="E47" s="213"/>
      <c r="F47" s="213"/>
      <c r="G47" s="213"/>
      <c r="H47" s="214"/>
      <c r="I47" s="1">
        <v>41</v>
      </c>
      <c r="J47" s="6">
        <v>108025342</v>
      </c>
      <c r="K47" s="282">
        <v>108025342</v>
      </c>
    </row>
    <row r="48" spans="1:11" ht="12.75" customHeight="1">
      <c r="A48" s="212" t="s">
        <v>97</v>
      </c>
      <c r="B48" s="213"/>
      <c r="C48" s="213"/>
      <c r="D48" s="213"/>
      <c r="E48" s="213"/>
      <c r="F48" s="213"/>
      <c r="G48" s="213"/>
      <c r="H48" s="214"/>
      <c r="I48" s="1">
        <v>42</v>
      </c>
      <c r="J48" s="6">
        <v>0</v>
      </c>
      <c r="K48" s="6"/>
    </row>
    <row r="49" spans="1:11" ht="12.75" customHeight="1">
      <c r="A49" s="212" t="s">
        <v>98</v>
      </c>
      <c r="B49" s="213"/>
      <c r="C49" s="213"/>
      <c r="D49" s="213"/>
      <c r="E49" s="213"/>
      <c r="F49" s="213"/>
      <c r="G49" s="213"/>
      <c r="H49" s="214"/>
      <c r="I49" s="1">
        <v>43</v>
      </c>
      <c r="J49" s="128">
        <f>SUM(J50:J55)</f>
        <v>40596629</v>
      </c>
      <c r="K49" s="128">
        <f>SUM(K50:K55)</f>
        <v>43005804.97000001</v>
      </c>
    </row>
    <row r="50" spans="1:11" ht="12.75" customHeight="1">
      <c r="A50" s="212" t="s">
        <v>99</v>
      </c>
      <c r="B50" s="213"/>
      <c r="C50" s="213"/>
      <c r="D50" s="213"/>
      <c r="E50" s="213"/>
      <c r="F50" s="213"/>
      <c r="G50" s="213"/>
      <c r="H50" s="214"/>
      <c r="I50" s="1">
        <v>44</v>
      </c>
      <c r="J50" s="6">
        <f>777648+12500</f>
        <v>790148</v>
      </c>
      <c r="K50" s="282">
        <v>463184.82999999984</v>
      </c>
    </row>
    <row r="51" spans="1:11" ht="12.75" customHeight="1">
      <c r="A51" s="212" t="s">
        <v>100</v>
      </c>
      <c r="B51" s="213"/>
      <c r="C51" s="213"/>
      <c r="D51" s="213"/>
      <c r="E51" s="213"/>
      <c r="F51" s="213"/>
      <c r="G51" s="213"/>
      <c r="H51" s="214"/>
      <c r="I51" s="1">
        <v>45</v>
      </c>
      <c r="J51" s="6">
        <v>36784143</v>
      </c>
      <c r="K51" s="282">
        <v>39004220.51000001</v>
      </c>
    </row>
    <row r="52" spans="1:11" ht="12.75" customHeight="1">
      <c r="A52" s="212" t="s">
        <v>101</v>
      </c>
      <c r="B52" s="213"/>
      <c r="C52" s="213"/>
      <c r="D52" s="213"/>
      <c r="E52" s="213"/>
      <c r="F52" s="213"/>
      <c r="G52" s="213"/>
      <c r="H52" s="214"/>
      <c r="I52" s="1">
        <v>46</v>
      </c>
      <c r="J52" s="6">
        <v>0</v>
      </c>
      <c r="K52" s="6"/>
    </row>
    <row r="53" spans="1:11" ht="12.75" customHeight="1">
      <c r="A53" s="212" t="s">
        <v>102</v>
      </c>
      <c r="B53" s="213"/>
      <c r="C53" s="213"/>
      <c r="D53" s="213"/>
      <c r="E53" s="213"/>
      <c r="F53" s="213"/>
      <c r="G53" s="213"/>
      <c r="H53" s="214"/>
      <c r="I53" s="1">
        <v>47</v>
      </c>
      <c r="J53" s="6">
        <v>678198</v>
      </c>
      <c r="K53" s="282">
        <v>688696.31</v>
      </c>
    </row>
    <row r="54" spans="1:11" ht="12.75" customHeight="1">
      <c r="A54" s="212" t="s">
        <v>103</v>
      </c>
      <c r="B54" s="213"/>
      <c r="C54" s="213"/>
      <c r="D54" s="213"/>
      <c r="E54" s="213"/>
      <c r="F54" s="213"/>
      <c r="G54" s="213"/>
      <c r="H54" s="214"/>
      <c r="I54" s="1">
        <v>48</v>
      </c>
      <c r="J54" s="6">
        <v>955976</v>
      </c>
      <c r="K54" s="282">
        <v>574231.84</v>
      </c>
    </row>
    <row r="55" spans="1:11" ht="12.75" customHeight="1">
      <c r="A55" s="212" t="s">
        <v>104</v>
      </c>
      <c r="B55" s="213"/>
      <c r="C55" s="213"/>
      <c r="D55" s="213"/>
      <c r="E55" s="213"/>
      <c r="F55" s="213"/>
      <c r="G55" s="213"/>
      <c r="H55" s="214"/>
      <c r="I55" s="1">
        <v>49</v>
      </c>
      <c r="J55" s="6">
        <v>1388164</v>
      </c>
      <c r="K55" s="282">
        <v>2275471.48</v>
      </c>
    </row>
    <row r="56" spans="1:11" ht="12.75" customHeight="1">
      <c r="A56" s="212" t="s">
        <v>105</v>
      </c>
      <c r="B56" s="213"/>
      <c r="C56" s="213"/>
      <c r="D56" s="213"/>
      <c r="E56" s="213"/>
      <c r="F56" s="213"/>
      <c r="G56" s="213"/>
      <c r="H56" s="214"/>
      <c r="I56" s="1">
        <v>50</v>
      </c>
      <c r="J56" s="128">
        <f>SUM(J57:J63)</f>
        <v>13287447</v>
      </c>
      <c r="K56" s="128">
        <f>SUM(K57:K63)</f>
        <v>14257230</v>
      </c>
    </row>
    <row r="57" spans="1:11" ht="12.75" customHeight="1">
      <c r="A57" s="212" t="s">
        <v>77</v>
      </c>
      <c r="B57" s="213"/>
      <c r="C57" s="213"/>
      <c r="D57" s="213"/>
      <c r="E57" s="213"/>
      <c r="F57" s="213"/>
      <c r="G57" s="213"/>
      <c r="H57" s="214"/>
      <c r="I57" s="1">
        <v>51</v>
      </c>
      <c r="J57" s="6">
        <v>0</v>
      </c>
      <c r="K57" s="6">
        <v>0</v>
      </c>
    </row>
    <row r="58" spans="1:11" ht="12.75" customHeight="1">
      <c r="A58" s="212" t="s">
        <v>78</v>
      </c>
      <c r="B58" s="213"/>
      <c r="C58" s="213"/>
      <c r="D58" s="213"/>
      <c r="E58" s="213"/>
      <c r="F58" s="213"/>
      <c r="G58" s="213"/>
      <c r="H58" s="214"/>
      <c r="I58" s="1">
        <v>52</v>
      </c>
      <c r="J58" s="6">
        <v>298204</v>
      </c>
      <c r="K58" s="282">
        <v>197694</v>
      </c>
    </row>
    <row r="59" spans="1:11" ht="12.75" customHeight="1">
      <c r="A59" s="212" t="s">
        <v>79</v>
      </c>
      <c r="B59" s="213"/>
      <c r="C59" s="213"/>
      <c r="D59" s="213"/>
      <c r="E59" s="213"/>
      <c r="F59" s="213"/>
      <c r="G59" s="213"/>
      <c r="H59" s="214"/>
      <c r="I59" s="1">
        <v>53</v>
      </c>
      <c r="J59" s="6">
        <v>0</v>
      </c>
      <c r="K59" s="6">
        <v>0</v>
      </c>
    </row>
    <row r="60" spans="1:11" ht="12.75" customHeight="1">
      <c r="A60" s="212" t="s">
        <v>304</v>
      </c>
      <c r="B60" s="213"/>
      <c r="C60" s="213"/>
      <c r="D60" s="213"/>
      <c r="E60" s="213"/>
      <c r="F60" s="213"/>
      <c r="G60" s="213"/>
      <c r="H60" s="214"/>
      <c r="I60" s="1">
        <v>54</v>
      </c>
      <c r="J60" s="6">
        <v>0</v>
      </c>
      <c r="K60" s="6">
        <v>0</v>
      </c>
    </row>
    <row r="61" spans="1:11" ht="12.75" customHeight="1">
      <c r="A61" s="212" t="s">
        <v>80</v>
      </c>
      <c r="B61" s="213"/>
      <c r="C61" s="213"/>
      <c r="D61" s="213"/>
      <c r="E61" s="213"/>
      <c r="F61" s="213"/>
      <c r="G61" s="213"/>
      <c r="H61" s="214"/>
      <c r="I61" s="1">
        <v>55</v>
      </c>
      <c r="J61" s="6">
        <v>0</v>
      </c>
      <c r="K61" s="6">
        <v>0</v>
      </c>
    </row>
    <row r="62" spans="1:11" ht="12.75" customHeight="1">
      <c r="A62" s="212" t="s">
        <v>81</v>
      </c>
      <c r="B62" s="213"/>
      <c r="C62" s="213"/>
      <c r="D62" s="213"/>
      <c r="E62" s="213"/>
      <c r="F62" s="213"/>
      <c r="G62" s="213"/>
      <c r="H62" s="214"/>
      <c r="I62" s="1">
        <v>56</v>
      </c>
      <c r="J62" s="6">
        <v>12989243</v>
      </c>
      <c r="K62" s="282">
        <v>14059536</v>
      </c>
    </row>
    <row r="63" spans="1:11" ht="12.75" customHeight="1">
      <c r="A63" s="212" t="s">
        <v>106</v>
      </c>
      <c r="B63" s="213"/>
      <c r="C63" s="213"/>
      <c r="D63" s="213"/>
      <c r="E63" s="213"/>
      <c r="F63" s="213"/>
      <c r="G63" s="213"/>
      <c r="H63" s="214"/>
      <c r="I63" s="1">
        <v>57</v>
      </c>
      <c r="J63" s="6">
        <v>0</v>
      </c>
      <c r="K63" s="6">
        <v>0</v>
      </c>
    </row>
    <row r="64" spans="1:11" ht="12.75" customHeight="1">
      <c r="A64" s="212" t="s">
        <v>107</v>
      </c>
      <c r="B64" s="213"/>
      <c r="C64" s="213"/>
      <c r="D64" s="213"/>
      <c r="E64" s="213"/>
      <c r="F64" s="213"/>
      <c r="G64" s="213"/>
      <c r="H64" s="214"/>
      <c r="I64" s="1">
        <v>58</v>
      </c>
      <c r="J64" s="129">
        <v>3533730</v>
      </c>
      <c r="K64" s="129">
        <v>7182170</v>
      </c>
    </row>
    <row r="65" spans="1:11" ht="12.75" customHeight="1">
      <c r="A65" s="201" t="s">
        <v>305</v>
      </c>
      <c r="B65" s="202"/>
      <c r="C65" s="202"/>
      <c r="D65" s="202"/>
      <c r="E65" s="202"/>
      <c r="F65" s="202"/>
      <c r="G65" s="202"/>
      <c r="H65" s="203"/>
      <c r="I65" s="1">
        <v>59</v>
      </c>
      <c r="J65" s="129">
        <v>4023444</v>
      </c>
      <c r="K65" s="129">
        <v>9367096</v>
      </c>
    </row>
    <row r="66" spans="1:11" ht="12.75" customHeight="1">
      <c r="A66" s="201" t="s">
        <v>108</v>
      </c>
      <c r="B66" s="202"/>
      <c r="C66" s="202"/>
      <c r="D66" s="202"/>
      <c r="E66" s="202"/>
      <c r="F66" s="202"/>
      <c r="G66" s="202"/>
      <c r="H66" s="203"/>
      <c r="I66" s="1">
        <v>60</v>
      </c>
      <c r="J66" s="128">
        <f>J7+J8+J40+J65</f>
        <v>531596646</v>
      </c>
      <c r="K66" s="128">
        <f>K7+K8+K40+K65</f>
        <v>543435532.12</v>
      </c>
    </row>
    <row r="67" spans="1:11" ht="12.75" customHeight="1">
      <c r="A67" s="215" t="s">
        <v>109</v>
      </c>
      <c r="B67" s="216"/>
      <c r="C67" s="216"/>
      <c r="D67" s="216"/>
      <c r="E67" s="216"/>
      <c r="F67" s="216"/>
      <c r="G67" s="216"/>
      <c r="H67" s="217"/>
      <c r="I67" s="4">
        <v>61</v>
      </c>
      <c r="J67" s="7">
        <v>38462783</v>
      </c>
      <c r="K67" s="7">
        <v>52059837</v>
      </c>
    </row>
    <row r="68" spans="1:11" ht="12.75">
      <c r="A68" s="218" t="s">
        <v>110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 customHeight="1">
      <c r="A69" s="198" t="s">
        <v>111</v>
      </c>
      <c r="B69" s="199"/>
      <c r="C69" s="199"/>
      <c r="D69" s="199"/>
      <c r="E69" s="199"/>
      <c r="F69" s="199"/>
      <c r="G69" s="199"/>
      <c r="H69" s="200"/>
      <c r="I69" s="3">
        <v>62</v>
      </c>
      <c r="J69" s="130">
        <f>J70+J71+J72+J78+J79+J82+J85</f>
        <v>-29746045</v>
      </c>
      <c r="K69" s="130">
        <f>K70+K71+K72+K78+K79+K82+K85</f>
        <v>-20747926</v>
      </c>
    </row>
    <row r="70" spans="1:11" ht="12.75" customHeight="1">
      <c r="A70" s="212" t="s">
        <v>112</v>
      </c>
      <c r="B70" s="213"/>
      <c r="C70" s="213"/>
      <c r="D70" s="213"/>
      <c r="E70" s="213"/>
      <c r="F70" s="213"/>
      <c r="G70" s="213"/>
      <c r="H70" s="214"/>
      <c r="I70" s="1">
        <v>63</v>
      </c>
      <c r="J70" s="6">
        <v>116604710</v>
      </c>
      <c r="K70" s="6">
        <v>116604710</v>
      </c>
    </row>
    <row r="71" spans="1:11" ht="12.75" customHeight="1">
      <c r="A71" s="212" t="s">
        <v>113</v>
      </c>
      <c r="B71" s="213"/>
      <c r="C71" s="213"/>
      <c r="D71" s="213"/>
      <c r="E71" s="213"/>
      <c r="F71" s="213"/>
      <c r="G71" s="213"/>
      <c r="H71" s="214"/>
      <c r="I71" s="1">
        <v>64</v>
      </c>
      <c r="J71" s="6">
        <v>0</v>
      </c>
      <c r="K71" s="6">
        <v>0</v>
      </c>
    </row>
    <row r="72" spans="1:11" ht="12.75" customHeight="1">
      <c r="A72" s="212" t="s">
        <v>114</v>
      </c>
      <c r="B72" s="213"/>
      <c r="C72" s="213"/>
      <c r="D72" s="213"/>
      <c r="E72" s="213"/>
      <c r="F72" s="213"/>
      <c r="G72" s="213"/>
      <c r="H72" s="214"/>
      <c r="I72" s="1">
        <v>65</v>
      </c>
      <c r="J72" s="40">
        <f>J73+J74-J75+J76+J77</f>
        <v>0</v>
      </c>
      <c r="K72" s="40">
        <f>K73+K74-K75+K76+K77</f>
        <v>-3104380</v>
      </c>
    </row>
    <row r="73" spans="1:11" ht="12.75" customHeight="1">
      <c r="A73" s="212" t="s">
        <v>115</v>
      </c>
      <c r="B73" s="213"/>
      <c r="C73" s="213"/>
      <c r="D73" s="213"/>
      <c r="E73" s="213"/>
      <c r="F73" s="213"/>
      <c r="G73" s="213"/>
      <c r="H73" s="214"/>
      <c r="I73" s="1">
        <v>66</v>
      </c>
      <c r="J73" s="6">
        <v>0</v>
      </c>
      <c r="K73" s="6">
        <v>0</v>
      </c>
    </row>
    <row r="74" spans="1:11" ht="12.75" customHeight="1">
      <c r="A74" s="212" t="s">
        <v>116</v>
      </c>
      <c r="B74" s="213"/>
      <c r="C74" s="213"/>
      <c r="D74" s="213"/>
      <c r="E74" s="213"/>
      <c r="F74" s="213"/>
      <c r="G74" s="213"/>
      <c r="H74" s="214"/>
      <c r="I74" s="1">
        <v>67</v>
      </c>
      <c r="J74" s="6">
        <v>1446309</v>
      </c>
      <c r="K74" s="6">
        <v>1446309</v>
      </c>
    </row>
    <row r="75" spans="1:11" ht="12.75" customHeight="1">
      <c r="A75" s="212" t="s">
        <v>117</v>
      </c>
      <c r="B75" s="213"/>
      <c r="C75" s="213"/>
      <c r="D75" s="213"/>
      <c r="E75" s="213"/>
      <c r="F75" s="213"/>
      <c r="G75" s="213"/>
      <c r="H75" s="214"/>
      <c r="I75" s="1">
        <v>68</v>
      </c>
      <c r="J75" s="6">
        <v>1446309</v>
      </c>
      <c r="K75" s="282">
        <v>4550689</v>
      </c>
    </row>
    <row r="76" spans="1:11" ht="12.75" customHeight="1">
      <c r="A76" s="212" t="s">
        <v>118</v>
      </c>
      <c r="B76" s="213"/>
      <c r="C76" s="213"/>
      <c r="D76" s="213"/>
      <c r="E76" s="213"/>
      <c r="F76" s="213"/>
      <c r="G76" s="213"/>
      <c r="H76" s="214"/>
      <c r="I76" s="1">
        <v>69</v>
      </c>
      <c r="J76" s="6">
        <v>0</v>
      </c>
      <c r="K76" s="6">
        <v>0</v>
      </c>
    </row>
    <row r="77" spans="1:11" ht="12.75" customHeight="1">
      <c r="A77" s="212" t="s">
        <v>119</v>
      </c>
      <c r="B77" s="213"/>
      <c r="C77" s="213"/>
      <c r="D77" s="213"/>
      <c r="E77" s="213"/>
      <c r="F77" s="213"/>
      <c r="G77" s="213"/>
      <c r="H77" s="214"/>
      <c r="I77" s="1">
        <v>70</v>
      </c>
      <c r="J77" s="6">
        <v>0</v>
      </c>
      <c r="K77" s="6">
        <v>0</v>
      </c>
    </row>
    <row r="78" spans="1:11" ht="12.75" customHeight="1">
      <c r="A78" s="212" t="s">
        <v>120</v>
      </c>
      <c r="B78" s="213"/>
      <c r="C78" s="213"/>
      <c r="D78" s="213"/>
      <c r="E78" s="213"/>
      <c r="F78" s="213"/>
      <c r="G78" s="213"/>
      <c r="H78" s="214"/>
      <c r="I78" s="1">
        <v>71</v>
      </c>
      <c r="J78" s="6">
        <v>137678337</v>
      </c>
      <c r="K78" s="282">
        <v>135815666</v>
      </c>
    </row>
    <row r="79" spans="1:11" ht="12.75" customHeight="1">
      <c r="A79" s="212" t="s">
        <v>121</v>
      </c>
      <c r="B79" s="213"/>
      <c r="C79" s="213"/>
      <c r="D79" s="213"/>
      <c r="E79" s="213"/>
      <c r="F79" s="213"/>
      <c r="G79" s="213"/>
      <c r="H79" s="214"/>
      <c r="I79" s="1">
        <v>72</v>
      </c>
      <c r="J79" s="40">
        <f>J80-J81</f>
        <v>-223342725</v>
      </c>
      <c r="K79" s="40">
        <f>K80-K81</f>
        <v>-282166420</v>
      </c>
    </row>
    <row r="80" spans="1:11" ht="12.75" customHeight="1">
      <c r="A80" s="221" t="s">
        <v>122</v>
      </c>
      <c r="B80" s="222"/>
      <c r="C80" s="222"/>
      <c r="D80" s="222"/>
      <c r="E80" s="222"/>
      <c r="F80" s="222"/>
      <c r="G80" s="222"/>
      <c r="H80" s="223"/>
      <c r="I80" s="1">
        <v>73</v>
      </c>
      <c r="J80" s="6">
        <v>12010689</v>
      </c>
      <c r="K80" s="282">
        <v>7247824</v>
      </c>
    </row>
    <row r="81" spans="1:11" ht="12.75" customHeight="1">
      <c r="A81" s="221" t="s">
        <v>123</v>
      </c>
      <c r="B81" s="222"/>
      <c r="C81" s="222"/>
      <c r="D81" s="222"/>
      <c r="E81" s="222"/>
      <c r="F81" s="222"/>
      <c r="G81" s="222"/>
      <c r="H81" s="223"/>
      <c r="I81" s="1">
        <v>74</v>
      </c>
      <c r="J81" s="6">
        <v>235353414</v>
      </c>
      <c r="K81" s="282">
        <v>289414244</v>
      </c>
    </row>
    <row r="82" spans="1:11" ht="12.75" customHeight="1">
      <c r="A82" s="212" t="s">
        <v>124</v>
      </c>
      <c r="B82" s="213"/>
      <c r="C82" s="213"/>
      <c r="D82" s="213"/>
      <c r="E82" s="213"/>
      <c r="F82" s="213"/>
      <c r="G82" s="213"/>
      <c r="H82" s="214"/>
      <c r="I82" s="1">
        <v>75</v>
      </c>
      <c r="J82" s="40">
        <f>J83-J84</f>
        <v>-60686367</v>
      </c>
      <c r="K82" s="40">
        <f>K83-K84</f>
        <v>12102498</v>
      </c>
    </row>
    <row r="83" spans="1:11" ht="12.75" customHeight="1">
      <c r="A83" s="221" t="s">
        <v>125</v>
      </c>
      <c r="B83" s="222"/>
      <c r="C83" s="222"/>
      <c r="D83" s="222"/>
      <c r="E83" s="222"/>
      <c r="F83" s="222"/>
      <c r="G83" s="222"/>
      <c r="H83" s="223"/>
      <c r="I83" s="1">
        <v>76</v>
      </c>
      <c r="J83" s="6"/>
      <c r="K83" s="282">
        <v>12102498</v>
      </c>
    </row>
    <row r="84" spans="1:11" ht="12.75" customHeight="1">
      <c r="A84" s="221" t="s">
        <v>126</v>
      </c>
      <c r="B84" s="222"/>
      <c r="C84" s="222"/>
      <c r="D84" s="222"/>
      <c r="E84" s="222"/>
      <c r="F84" s="222"/>
      <c r="G84" s="222"/>
      <c r="H84" s="223"/>
      <c r="I84" s="1">
        <v>77</v>
      </c>
      <c r="J84" s="6">
        <v>60686367</v>
      </c>
      <c r="K84" s="6">
        <v>0</v>
      </c>
    </row>
    <row r="85" spans="1:11" ht="12.75" customHeight="1">
      <c r="A85" s="212" t="s">
        <v>127</v>
      </c>
      <c r="B85" s="213"/>
      <c r="C85" s="213"/>
      <c r="D85" s="213"/>
      <c r="E85" s="213"/>
      <c r="F85" s="213"/>
      <c r="G85" s="213"/>
      <c r="H85" s="214"/>
      <c r="I85" s="1">
        <v>78</v>
      </c>
      <c r="J85" s="6">
        <v>0</v>
      </c>
      <c r="K85" s="6">
        <v>0</v>
      </c>
    </row>
    <row r="86" spans="1:11" ht="12.75" customHeight="1">
      <c r="A86" s="201" t="s">
        <v>128</v>
      </c>
      <c r="B86" s="202"/>
      <c r="C86" s="202"/>
      <c r="D86" s="202"/>
      <c r="E86" s="202"/>
      <c r="F86" s="202"/>
      <c r="G86" s="202"/>
      <c r="H86" s="203"/>
      <c r="I86" s="1">
        <v>79</v>
      </c>
      <c r="J86" s="128">
        <f>SUM(J87:J89)</f>
        <v>6851514</v>
      </c>
      <c r="K86" s="128">
        <f>SUM(K87:K89)</f>
        <v>6851514.28</v>
      </c>
    </row>
    <row r="87" spans="1:11" ht="12.75" customHeight="1">
      <c r="A87" s="212" t="s">
        <v>129</v>
      </c>
      <c r="B87" s="213"/>
      <c r="C87" s="213"/>
      <c r="D87" s="213"/>
      <c r="E87" s="213"/>
      <c r="F87" s="213"/>
      <c r="G87" s="213"/>
      <c r="H87" s="214"/>
      <c r="I87" s="1">
        <v>80</v>
      </c>
      <c r="J87" s="6">
        <v>768473</v>
      </c>
      <c r="K87" s="282">
        <v>768473</v>
      </c>
    </row>
    <row r="88" spans="1:11" ht="12.75" customHeight="1">
      <c r="A88" s="212" t="s">
        <v>130</v>
      </c>
      <c r="B88" s="213"/>
      <c r="C88" s="213"/>
      <c r="D88" s="213"/>
      <c r="E88" s="213"/>
      <c r="F88" s="213"/>
      <c r="G88" s="213"/>
      <c r="H88" s="214"/>
      <c r="I88" s="1">
        <v>81</v>
      </c>
      <c r="J88" s="6">
        <v>0</v>
      </c>
      <c r="K88" s="282">
        <v>0</v>
      </c>
    </row>
    <row r="89" spans="1:11" ht="12.75" customHeight="1">
      <c r="A89" s="212" t="s">
        <v>131</v>
      </c>
      <c r="B89" s="213"/>
      <c r="C89" s="213"/>
      <c r="D89" s="213"/>
      <c r="E89" s="213"/>
      <c r="F89" s="213"/>
      <c r="G89" s="213"/>
      <c r="H89" s="214"/>
      <c r="I89" s="1">
        <v>82</v>
      </c>
      <c r="J89" s="6">
        <v>6083041</v>
      </c>
      <c r="K89" s="282">
        <v>6083041.28</v>
      </c>
    </row>
    <row r="90" spans="1:11" ht="12.75" customHeight="1">
      <c r="A90" s="201" t="s">
        <v>132</v>
      </c>
      <c r="B90" s="202"/>
      <c r="C90" s="202"/>
      <c r="D90" s="202"/>
      <c r="E90" s="202"/>
      <c r="F90" s="202"/>
      <c r="G90" s="202"/>
      <c r="H90" s="203"/>
      <c r="I90" s="1">
        <v>83</v>
      </c>
      <c r="J90" s="128">
        <f>SUM(J91:J99)</f>
        <v>321829906</v>
      </c>
      <c r="K90" s="128">
        <f>SUM(K91:K99)</f>
        <v>302187739</v>
      </c>
    </row>
    <row r="91" spans="1:11" ht="12.75" customHeight="1">
      <c r="A91" s="212" t="s">
        <v>133</v>
      </c>
      <c r="B91" s="213"/>
      <c r="C91" s="213"/>
      <c r="D91" s="213"/>
      <c r="E91" s="213"/>
      <c r="F91" s="213"/>
      <c r="G91" s="213"/>
      <c r="H91" s="214"/>
      <c r="I91" s="1">
        <v>84</v>
      </c>
      <c r="J91" s="6">
        <v>241777</v>
      </c>
      <c r="K91" s="282">
        <f>55909+60199</f>
        <v>116108</v>
      </c>
    </row>
    <row r="92" spans="1:11" ht="12.75" customHeight="1">
      <c r="A92" s="212" t="s">
        <v>134</v>
      </c>
      <c r="B92" s="213"/>
      <c r="C92" s="213"/>
      <c r="D92" s="213"/>
      <c r="E92" s="213"/>
      <c r="F92" s="213"/>
      <c r="G92" s="213"/>
      <c r="H92" s="214"/>
      <c r="I92" s="1">
        <v>85</v>
      </c>
      <c r="J92" s="6">
        <v>70500</v>
      </c>
      <c r="K92" s="282">
        <v>70500</v>
      </c>
    </row>
    <row r="93" spans="1:11" ht="12.75" customHeight="1">
      <c r="A93" s="212" t="s">
        <v>135</v>
      </c>
      <c r="B93" s="213"/>
      <c r="C93" s="213"/>
      <c r="D93" s="213"/>
      <c r="E93" s="213"/>
      <c r="F93" s="213"/>
      <c r="G93" s="213"/>
      <c r="H93" s="214"/>
      <c r="I93" s="1">
        <v>86</v>
      </c>
      <c r="J93" s="6">
        <v>280626785</v>
      </c>
      <c r="K93" s="282">
        <v>266948393</v>
      </c>
    </row>
    <row r="94" spans="1:11" ht="12.75" customHeight="1">
      <c r="A94" s="212" t="s">
        <v>136</v>
      </c>
      <c r="B94" s="213"/>
      <c r="C94" s="213"/>
      <c r="D94" s="213"/>
      <c r="E94" s="213"/>
      <c r="F94" s="213"/>
      <c r="G94" s="213"/>
      <c r="H94" s="214"/>
      <c r="I94" s="1">
        <v>87</v>
      </c>
      <c r="J94" s="6">
        <v>0</v>
      </c>
      <c r="K94" s="282">
        <v>0</v>
      </c>
    </row>
    <row r="95" spans="1:11" ht="12.75" customHeight="1">
      <c r="A95" s="212" t="s">
        <v>137</v>
      </c>
      <c r="B95" s="213"/>
      <c r="C95" s="213"/>
      <c r="D95" s="213"/>
      <c r="E95" s="213"/>
      <c r="F95" s="213"/>
      <c r="G95" s="213"/>
      <c r="H95" s="214"/>
      <c r="I95" s="1">
        <v>88</v>
      </c>
      <c r="J95" s="6">
        <v>6152231</v>
      </c>
      <c r="K95" s="282">
        <v>3063712</v>
      </c>
    </row>
    <row r="96" spans="1:11" ht="12.75" customHeight="1">
      <c r="A96" s="212" t="s">
        <v>138</v>
      </c>
      <c r="B96" s="213"/>
      <c r="C96" s="213"/>
      <c r="D96" s="213"/>
      <c r="E96" s="213"/>
      <c r="F96" s="213"/>
      <c r="G96" s="213"/>
      <c r="H96" s="214"/>
      <c r="I96" s="1">
        <v>89</v>
      </c>
      <c r="J96" s="6">
        <v>0</v>
      </c>
      <c r="K96" s="6">
        <v>0</v>
      </c>
    </row>
    <row r="97" spans="1:11" ht="12.75" customHeight="1">
      <c r="A97" s="212" t="s">
        <v>306</v>
      </c>
      <c r="B97" s="213"/>
      <c r="C97" s="213"/>
      <c r="D97" s="213"/>
      <c r="E97" s="213"/>
      <c r="F97" s="213"/>
      <c r="G97" s="213"/>
      <c r="H97" s="214"/>
      <c r="I97" s="1">
        <v>90</v>
      </c>
      <c r="J97" s="6">
        <v>0</v>
      </c>
      <c r="K97" s="6">
        <v>0</v>
      </c>
    </row>
    <row r="98" spans="1:11" ht="12.75" customHeight="1">
      <c r="A98" s="212" t="s">
        <v>140</v>
      </c>
      <c r="B98" s="213"/>
      <c r="C98" s="213"/>
      <c r="D98" s="213"/>
      <c r="E98" s="213"/>
      <c r="F98" s="213"/>
      <c r="G98" s="213"/>
      <c r="H98" s="214"/>
      <c r="I98" s="1">
        <v>91</v>
      </c>
      <c r="J98" s="6">
        <v>4464873</v>
      </c>
      <c r="K98" s="6">
        <v>2124166</v>
      </c>
    </row>
    <row r="99" spans="1:11" ht="12.75" customHeight="1">
      <c r="A99" s="212" t="s">
        <v>141</v>
      </c>
      <c r="B99" s="213"/>
      <c r="C99" s="213"/>
      <c r="D99" s="213"/>
      <c r="E99" s="213"/>
      <c r="F99" s="213"/>
      <c r="G99" s="213"/>
      <c r="H99" s="214"/>
      <c r="I99" s="1">
        <v>92</v>
      </c>
      <c r="J99" s="6">
        <v>30273740</v>
      </c>
      <c r="K99" s="6">
        <v>29864860</v>
      </c>
    </row>
    <row r="100" spans="1:11" ht="12.75" customHeight="1">
      <c r="A100" s="201" t="s">
        <v>142</v>
      </c>
      <c r="B100" s="202"/>
      <c r="C100" s="202"/>
      <c r="D100" s="202"/>
      <c r="E100" s="202"/>
      <c r="F100" s="202"/>
      <c r="G100" s="202"/>
      <c r="H100" s="203"/>
      <c r="I100" s="1">
        <v>93</v>
      </c>
      <c r="J100" s="128">
        <f>SUM(J101:J112)</f>
        <v>200512432</v>
      </c>
      <c r="K100" s="128">
        <f>SUM(K101:K112)</f>
        <v>220604978</v>
      </c>
    </row>
    <row r="101" spans="1:11" ht="12.75" customHeight="1">
      <c r="A101" s="212" t="s">
        <v>133</v>
      </c>
      <c r="B101" s="213"/>
      <c r="C101" s="213"/>
      <c r="D101" s="213"/>
      <c r="E101" s="213"/>
      <c r="F101" s="213"/>
      <c r="G101" s="213"/>
      <c r="H101" s="214"/>
      <c r="I101" s="1">
        <v>94</v>
      </c>
      <c r="J101" s="6">
        <f>1086755+294235-400000</f>
        <v>980990</v>
      </c>
      <c r="K101" s="6">
        <v>1658716</v>
      </c>
    </row>
    <row r="102" spans="1:11" ht="12.75" customHeight="1">
      <c r="A102" s="212" t="s">
        <v>134</v>
      </c>
      <c r="B102" s="213"/>
      <c r="C102" s="213"/>
      <c r="D102" s="213"/>
      <c r="E102" s="213"/>
      <c r="F102" s="213"/>
      <c r="G102" s="213"/>
      <c r="H102" s="214"/>
      <c r="I102" s="1">
        <v>95</v>
      </c>
      <c r="J102" s="6">
        <f>2973345+400000</f>
        <v>3373345</v>
      </c>
      <c r="K102" s="6">
        <f>718400+4475891</f>
        <v>5194291</v>
      </c>
    </row>
    <row r="103" spans="1:11" ht="12.75" customHeight="1">
      <c r="A103" s="212" t="s">
        <v>135</v>
      </c>
      <c r="B103" s="213"/>
      <c r="C103" s="213"/>
      <c r="D103" s="213"/>
      <c r="E103" s="213"/>
      <c r="F103" s="213"/>
      <c r="G103" s="213"/>
      <c r="H103" s="214"/>
      <c r="I103" s="1">
        <v>96</v>
      </c>
      <c r="J103" s="6">
        <v>65459326</v>
      </c>
      <c r="K103" s="6">
        <v>72815030</v>
      </c>
    </row>
    <row r="104" spans="1:11" ht="12.75" customHeight="1">
      <c r="A104" s="212" t="s">
        <v>136</v>
      </c>
      <c r="B104" s="213"/>
      <c r="C104" s="213"/>
      <c r="D104" s="213"/>
      <c r="E104" s="213"/>
      <c r="F104" s="213"/>
      <c r="G104" s="213"/>
      <c r="H104" s="214"/>
      <c r="I104" s="1">
        <v>97</v>
      </c>
      <c r="J104" s="6">
        <v>2809026</v>
      </c>
      <c r="K104" s="6">
        <v>5741727</v>
      </c>
    </row>
    <row r="105" spans="1:11" ht="12.75" customHeight="1">
      <c r="A105" s="212" t="s">
        <v>137</v>
      </c>
      <c r="B105" s="213"/>
      <c r="C105" s="213"/>
      <c r="D105" s="213"/>
      <c r="E105" s="213"/>
      <c r="F105" s="213"/>
      <c r="G105" s="213"/>
      <c r="H105" s="214"/>
      <c r="I105" s="1">
        <v>98</v>
      </c>
      <c r="J105" s="6">
        <v>24435373</v>
      </c>
      <c r="K105" s="6">
        <v>29689073</v>
      </c>
    </row>
    <row r="106" spans="1:11" ht="12.75" customHeight="1">
      <c r="A106" s="212" t="s">
        <v>138</v>
      </c>
      <c r="B106" s="213"/>
      <c r="C106" s="213"/>
      <c r="D106" s="213"/>
      <c r="E106" s="213"/>
      <c r="F106" s="213"/>
      <c r="G106" s="213"/>
      <c r="H106" s="214"/>
      <c r="I106" s="1">
        <v>99</v>
      </c>
      <c r="J106" s="6">
        <v>70973241</v>
      </c>
      <c r="K106" s="6">
        <v>70973241</v>
      </c>
    </row>
    <row r="107" spans="1:11" ht="12.75" customHeight="1">
      <c r="A107" s="212" t="s">
        <v>139</v>
      </c>
      <c r="B107" s="213"/>
      <c r="C107" s="213"/>
      <c r="D107" s="213"/>
      <c r="E107" s="213"/>
      <c r="F107" s="213"/>
      <c r="G107" s="213"/>
      <c r="H107" s="214"/>
      <c r="I107" s="1">
        <v>100</v>
      </c>
      <c r="J107" s="6">
        <v>0</v>
      </c>
      <c r="K107" s="6">
        <v>0</v>
      </c>
    </row>
    <row r="108" spans="1:11" ht="12.75" customHeight="1">
      <c r="A108" s="212" t="s">
        <v>143</v>
      </c>
      <c r="B108" s="213"/>
      <c r="C108" s="213"/>
      <c r="D108" s="213"/>
      <c r="E108" s="213"/>
      <c r="F108" s="213"/>
      <c r="G108" s="213"/>
      <c r="H108" s="214"/>
      <c r="I108" s="1">
        <v>101</v>
      </c>
      <c r="J108" s="6">
        <v>9036057</v>
      </c>
      <c r="K108" s="6">
        <v>8699977</v>
      </c>
    </row>
    <row r="109" spans="1:11" ht="12.75" customHeight="1">
      <c r="A109" s="212" t="s">
        <v>307</v>
      </c>
      <c r="B109" s="213"/>
      <c r="C109" s="213"/>
      <c r="D109" s="213"/>
      <c r="E109" s="213"/>
      <c r="F109" s="213"/>
      <c r="G109" s="213"/>
      <c r="H109" s="214"/>
      <c r="I109" s="1">
        <v>102</v>
      </c>
      <c r="J109" s="6">
        <v>12481386</v>
      </c>
      <c r="K109" s="6">
        <v>14030708</v>
      </c>
    </row>
    <row r="110" spans="1:11" ht="12.75" customHeight="1">
      <c r="A110" s="212" t="s">
        <v>144</v>
      </c>
      <c r="B110" s="213"/>
      <c r="C110" s="213"/>
      <c r="D110" s="213"/>
      <c r="E110" s="213"/>
      <c r="F110" s="213"/>
      <c r="G110" s="213"/>
      <c r="H110" s="214"/>
      <c r="I110" s="1">
        <v>103</v>
      </c>
      <c r="J110" s="6">
        <v>0</v>
      </c>
      <c r="K110" s="6">
        <v>0</v>
      </c>
    </row>
    <row r="111" spans="1:11" ht="12.75" customHeight="1">
      <c r="A111" s="212" t="s">
        <v>145</v>
      </c>
      <c r="B111" s="213"/>
      <c r="C111" s="213"/>
      <c r="D111" s="213"/>
      <c r="E111" s="213"/>
      <c r="F111" s="213"/>
      <c r="G111" s="213"/>
      <c r="H111" s="214"/>
      <c r="I111" s="1">
        <v>104</v>
      </c>
      <c r="J111" s="6">
        <v>0</v>
      </c>
      <c r="K111" s="6">
        <v>0</v>
      </c>
    </row>
    <row r="112" spans="1:11" ht="12.75" customHeight="1">
      <c r="A112" s="212" t="s">
        <v>146</v>
      </c>
      <c r="B112" s="213"/>
      <c r="C112" s="213"/>
      <c r="D112" s="213"/>
      <c r="E112" s="213"/>
      <c r="F112" s="213"/>
      <c r="G112" s="213"/>
      <c r="H112" s="214"/>
      <c r="I112" s="1">
        <v>105</v>
      </c>
      <c r="J112" s="6">
        <v>10963688</v>
      </c>
      <c r="K112" s="6">
        <v>11802215</v>
      </c>
    </row>
    <row r="113" spans="1:11" ht="12.75" customHeight="1">
      <c r="A113" s="201" t="s">
        <v>147</v>
      </c>
      <c r="B113" s="202"/>
      <c r="C113" s="202"/>
      <c r="D113" s="202"/>
      <c r="E113" s="202"/>
      <c r="F113" s="202"/>
      <c r="G113" s="202"/>
      <c r="H113" s="203"/>
      <c r="I113" s="1">
        <v>106</v>
      </c>
      <c r="J113" s="129">
        <v>32148839</v>
      </c>
      <c r="K113" s="129">
        <v>34539227</v>
      </c>
    </row>
    <row r="114" spans="1:11" ht="12.75" customHeight="1">
      <c r="A114" s="201" t="s">
        <v>308</v>
      </c>
      <c r="B114" s="202"/>
      <c r="C114" s="202"/>
      <c r="D114" s="202"/>
      <c r="E114" s="202"/>
      <c r="F114" s="202"/>
      <c r="G114" s="202"/>
      <c r="H114" s="203"/>
      <c r="I114" s="1">
        <v>107</v>
      </c>
      <c r="J114" s="128">
        <f>J69+J86+J90+J100+J113</f>
        <v>531596646</v>
      </c>
      <c r="K114" s="128">
        <f>K69+K86+K90+K100+K113</f>
        <v>543435532.28</v>
      </c>
    </row>
    <row r="115" spans="1:11" ht="12.75" customHeight="1">
      <c r="A115" s="227" t="s">
        <v>148</v>
      </c>
      <c r="B115" s="228"/>
      <c r="C115" s="228"/>
      <c r="D115" s="228"/>
      <c r="E115" s="228"/>
      <c r="F115" s="228"/>
      <c r="G115" s="228"/>
      <c r="H115" s="229"/>
      <c r="I115" s="2">
        <v>108</v>
      </c>
      <c r="J115" s="7">
        <v>38462783</v>
      </c>
      <c r="K115" s="7">
        <f>K67</f>
        <v>52059837</v>
      </c>
    </row>
    <row r="116" spans="1:11" ht="12.75" customHeight="1">
      <c r="A116" s="218" t="s">
        <v>149</v>
      </c>
      <c r="B116" s="230"/>
      <c r="C116" s="230"/>
      <c r="D116" s="230"/>
      <c r="E116" s="230"/>
      <c r="F116" s="230"/>
      <c r="G116" s="230"/>
      <c r="H116" s="230"/>
      <c r="I116" s="231"/>
      <c r="J116" s="231"/>
      <c r="K116" s="232"/>
    </row>
    <row r="117" spans="1:11" ht="12.75" customHeight="1">
      <c r="A117" s="198" t="s">
        <v>150</v>
      </c>
      <c r="B117" s="199"/>
      <c r="C117" s="199"/>
      <c r="D117" s="199"/>
      <c r="E117" s="199"/>
      <c r="F117" s="199"/>
      <c r="G117" s="199"/>
      <c r="H117" s="199"/>
      <c r="I117" s="233"/>
      <c r="J117" s="233"/>
      <c r="K117" s="234"/>
    </row>
    <row r="118" spans="1:11" ht="12.75" customHeight="1">
      <c r="A118" s="212" t="s">
        <v>151</v>
      </c>
      <c r="B118" s="213"/>
      <c r="C118" s="213"/>
      <c r="D118" s="213"/>
      <c r="E118" s="213"/>
      <c r="F118" s="213"/>
      <c r="G118" s="213"/>
      <c r="H118" s="214"/>
      <c r="I118" s="1">
        <v>109</v>
      </c>
      <c r="J118" s="6"/>
      <c r="K118" s="6"/>
    </row>
    <row r="119" spans="1:11" ht="12.75" customHeight="1">
      <c r="A119" s="224" t="s">
        <v>152</v>
      </c>
      <c r="B119" s="225"/>
      <c r="C119" s="225"/>
      <c r="D119" s="225"/>
      <c r="E119" s="225"/>
      <c r="F119" s="225"/>
      <c r="G119" s="225"/>
      <c r="H119" s="226"/>
      <c r="I119" s="4">
        <v>110</v>
      </c>
      <c r="J119" s="7"/>
      <c r="K119" s="7"/>
    </row>
  </sheetData>
  <sheetProtection/>
  <mergeCells count="119">
    <mergeCell ref="A118:H118"/>
    <mergeCell ref="A113:H113"/>
    <mergeCell ref="A114:H114"/>
    <mergeCell ref="A119:H119"/>
    <mergeCell ref="A115:H115"/>
    <mergeCell ref="A116:K116"/>
    <mergeCell ref="A117:K117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34:K42 K44 K46 K48:K49 J7:K7 K52 K56:K57 J8:J67 K8:K26 K59:K61 K63:K67 K29:K30 J70:K70 K76:K77 K84 J72:J77 K72:K74 J79:J84 K79 K82 J86:J115 K86 K90 K9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3">
      <selection activeCell="I78" sqref="I78"/>
    </sheetView>
  </sheetViews>
  <sheetFormatPr defaultColWidth="9.140625" defaultRowHeight="12.75"/>
  <cols>
    <col min="1" max="9" width="9.140625" style="39" customWidth="1"/>
    <col min="10" max="10" width="11.7109375" style="39" customWidth="1"/>
    <col min="11" max="11" width="10.00390625" style="39" customWidth="1"/>
    <col min="12" max="12" width="9.8515625" style="39" customWidth="1"/>
    <col min="13" max="13" width="10.28125" style="39" customWidth="1"/>
    <col min="14" max="16384" width="9.140625" style="39" customWidth="1"/>
  </cols>
  <sheetData>
    <row r="1" spans="1:13" ht="12.75" customHeight="1">
      <c r="A1" s="204" t="s">
        <v>153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12.75" customHeight="1">
      <c r="A2" s="243" t="s">
        <v>325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2.75" customHeight="1">
      <c r="A3" s="235" t="s">
        <v>309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 customHeight="1">
      <c r="A4" s="236" t="s">
        <v>54</v>
      </c>
      <c r="B4" s="236"/>
      <c r="C4" s="236"/>
      <c r="D4" s="236"/>
      <c r="E4" s="236"/>
      <c r="F4" s="236"/>
      <c r="G4" s="236"/>
      <c r="H4" s="236"/>
      <c r="I4" s="44" t="s">
        <v>55</v>
      </c>
      <c r="J4" s="237" t="s">
        <v>56</v>
      </c>
      <c r="K4" s="237"/>
      <c r="L4" s="237" t="s">
        <v>57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44"/>
      <c r="J5" s="46" t="s">
        <v>154</v>
      </c>
      <c r="K5" s="46" t="s">
        <v>155</v>
      </c>
      <c r="L5" s="46" t="s">
        <v>154</v>
      </c>
      <c r="M5" s="46" t="s">
        <v>155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49">
        <v>2</v>
      </c>
      <c r="J6" s="46">
        <v>3</v>
      </c>
      <c r="K6" s="46">
        <v>4</v>
      </c>
      <c r="L6" s="46">
        <v>5</v>
      </c>
      <c r="M6" s="46">
        <v>6</v>
      </c>
    </row>
    <row r="7" spans="1:13" ht="12.75" customHeight="1">
      <c r="A7" s="198" t="s">
        <v>156</v>
      </c>
      <c r="B7" s="199"/>
      <c r="C7" s="199"/>
      <c r="D7" s="199"/>
      <c r="E7" s="199"/>
      <c r="F7" s="199"/>
      <c r="G7" s="199"/>
      <c r="H7" s="200"/>
      <c r="I7" s="3">
        <v>111</v>
      </c>
      <c r="J7" s="127">
        <f>SUM(J8:J9)</f>
        <v>70768680</v>
      </c>
      <c r="K7" s="127">
        <f>SUM(K8:K9)</f>
        <v>35580276</v>
      </c>
      <c r="L7" s="127">
        <f>SUM(L8:L9)</f>
        <v>96956734</v>
      </c>
      <c r="M7" s="127">
        <f>SUM(M8:M9)</f>
        <v>52498040</v>
      </c>
    </row>
    <row r="8" spans="1:13" ht="12.75" customHeight="1">
      <c r="A8" s="201" t="s">
        <v>157</v>
      </c>
      <c r="B8" s="202"/>
      <c r="C8" s="202"/>
      <c r="D8" s="202"/>
      <c r="E8" s="202"/>
      <c r="F8" s="202"/>
      <c r="G8" s="202"/>
      <c r="H8" s="203"/>
      <c r="I8" s="1">
        <v>112</v>
      </c>
      <c r="J8" s="6">
        <v>67983390</v>
      </c>
      <c r="K8" s="6">
        <f>J8-33487166</f>
        <v>34496224</v>
      </c>
      <c r="L8" s="6">
        <v>95194506</v>
      </c>
      <c r="M8" s="6">
        <f>L8-43612777</f>
        <v>51581729</v>
      </c>
    </row>
    <row r="9" spans="1:13" ht="12.75" customHeight="1">
      <c r="A9" s="201" t="s">
        <v>158</v>
      </c>
      <c r="B9" s="202"/>
      <c r="C9" s="202"/>
      <c r="D9" s="202"/>
      <c r="E9" s="202"/>
      <c r="F9" s="202"/>
      <c r="G9" s="202"/>
      <c r="H9" s="203"/>
      <c r="I9" s="1">
        <v>113</v>
      </c>
      <c r="J9" s="6">
        <v>2785290</v>
      </c>
      <c r="K9" s="6">
        <f>J9-1701238</f>
        <v>1084052</v>
      </c>
      <c r="L9" s="6">
        <v>1762228</v>
      </c>
      <c r="M9" s="6">
        <f>L9-845917</f>
        <v>916311</v>
      </c>
    </row>
    <row r="10" spans="1:13" ht="12.75" customHeight="1">
      <c r="A10" s="201" t="s">
        <v>159</v>
      </c>
      <c r="B10" s="202"/>
      <c r="C10" s="202"/>
      <c r="D10" s="202"/>
      <c r="E10" s="202"/>
      <c r="F10" s="202"/>
      <c r="G10" s="202"/>
      <c r="H10" s="203"/>
      <c r="I10" s="1">
        <v>114</v>
      </c>
      <c r="J10" s="40">
        <f>J11+J12+J16+J20+J21+J22+J25+J26</f>
        <v>76195626</v>
      </c>
      <c r="K10" s="40">
        <f>K11+K12+K16+K20+K21+K22+K25+K26</f>
        <v>36841668</v>
      </c>
      <c r="L10" s="40">
        <f>L11+L12+L16+L20+L21+L22+L25+L26</f>
        <v>84218222</v>
      </c>
      <c r="M10" s="40">
        <f>M11+M12+M16+M20+M21+M22+M25+M26</f>
        <v>44279621</v>
      </c>
    </row>
    <row r="11" spans="1:13" ht="12.75" customHeight="1">
      <c r="A11" s="201" t="s">
        <v>160</v>
      </c>
      <c r="B11" s="202"/>
      <c r="C11" s="202"/>
      <c r="D11" s="202"/>
      <c r="E11" s="202"/>
      <c r="F11" s="202"/>
      <c r="G11" s="202"/>
      <c r="H11" s="203"/>
      <c r="I11" s="1">
        <v>115</v>
      </c>
      <c r="J11" s="6"/>
      <c r="K11" s="6">
        <f>J11</f>
        <v>0</v>
      </c>
      <c r="L11" s="6"/>
      <c r="M11" s="6">
        <f>L11</f>
        <v>0</v>
      </c>
    </row>
    <row r="12" spans="1:13" ht="12.75" customHeight="1">
      <c r="A12" s="201" t="s">
        <v>161</v>
      </c>
      <c r="B12" s="202"/>
      <c r="C12" s="202"/>
      <c r="D12" s="202"/>
      <c r="E12" s="202"/>
      <c r="F12" s="202"/>
      <c r="G12" s="202"/>
      <c r="H12" s="203"/>
      <c r="I12" s="1">
        <v>116</v>
      </c>
      <c r="J12" s="40">
        <f>SUM(J13:J15)</f>
        <v>19104662</v>
      </c>
      <c r="K12" s="40">
        <f>SUM(K13:K15)</f>
        <v>9763579</v>
      </c>
      <c r="L12" s="40">
        <f>SUM(L13:L15)</f>
        <v>28528670</v>
      </c>
      <c r="M12" s="40">
        <f>SUM(M13:M15)</f>
        <v>15827174</v>
      </c>
    </row>
    <row r="13" spans="1:13" ht="12.75" customHeight="1">
      <c r="A13" s="212" t="s">
        <v>162</v>
      </c>
      <c r="B13" s="213"/>
      <c r="C13" s="213"/>
      <c r="D13" s="213"/>
      <c r="E13" s="213"/>
      <c r="F13" s="213"/>
      <c r="G13" s="213"/>
      <c r="H13" s="214"/>
      <c r="I13" s="1">
        <v>117</v>
      </c>
      <c r="J13" s="6">
        <v>3263436</v>
      </c>
      <c r="K13" s="6">
        <f>J13-1697298</f>
        <v>1566138</v>
      </c>
      <c r="L13" s="6">
        <v>3626813</v>
      </c>
      <c r="M13" s="6">
        <f>L13-1884163</f>
        <v>1742650</v>
      </c>
    </row>
    <row r="14" spans="1:13" ht="12.75" customHeight="1">
      <c r="A14" s="212" t="s">
        <v>163</v>
      </c>
      <c r="B14" s="213"/>
      <c r="C14" s="213"/>
      <c r="D14" s="213"/>
      <c r="E14" s="213"/>
      <c r="F14" s="213"/>
      <c r="G14" s="213"/>
      <c r="H14" s="214"/>
      <c r="I14" s="1">
        <v>118</v>
      </c>
      <c r="J14" s="6">
        <v>0</v>
      </c>
      <c r="K14" s="6">
        <f>J14</f>
        <v>0</v>
      </c>
      <c r="L14" s="6">
        <v>0</v>
      </c>
      <c r="M14" s="6">
        <v>0</v>
      </c>
    </row>
    <row r="15" spans="1:13" ht="12.75" customHeight="1">
      <c r="A15" s="212" t="s">
        <v>164</v>
      </c>
      <c r="B15" s="213"/>
      <c r="C15" s="213"/>
      <c r="D15" s="213"/>
      <c r="E15" s="213"/>
      <c r="F15" s="213"/>
      <c r="G15" s="213"/>
      <c r="H15" s="214"/>
      <c r="I15" s="1">
        <v>119</v>
      </c>
      <c r="J15" s="6">
        <v>15841226</v>
      </c>
      <c r="K15" s="6">
        <f>J15-7643785</f>
        <v>8197441</v>
      </c>
      <c r="L15" s="6">
        <v>24901857</v>
      </c>
      <c r="M15" s="6">
        <f>L15-10817333</f>
        <v>14084524</v>
      </c>
    </row>
    <row r="16" spans="1:13" ht="12.75" customHeight="1">
      <c r="A16" s="201" t="s">
        <v>165</v>
      </c>
      <c r="B16" s="202"/>
      <c r="C16" s="202"/>
      <c r="D16" s="202"/>
      <c r="E16" s="202"/>
      <c r="F16" s="202"/>
      <c r="G16" s="202"/>
      <c r="H16" s="203"/>
      <c r="I16" s="1">
        <v>120</v>
      </c>
      <c r="J16" s="40">
        <f>SUM(J17:J19)</f>
        <v>42526480</v>
      </c>
      <c r="K16" s="40">
        <f>SUM(K17:K19)</f>
        <v>19962184</v>
      </c>
      <c r="L16" s="40">
        <f>SUM(L17:L19)</f>
        <v>42205319</v>
      </c>
      <c r="M16" s="40">
        <f>SUM(M17:M19)</f>
        <v>21262680</v>
      </c>
    </row>
    <row r="17" spans="1:13" ht="12.75" customHeight="1">
      <c r="A17" s="212" t="s">
        <v>166</v>
      </c>
      <c r="B17" s="213"/>
      <c r="C17" s="213"/>
      <c r="D17" s="213"/>
      <c r="E17" s="213"/>
      <c r="F17" s="213"/>
      <c r="G17" s="213"/>
      <c r="H17" s="214"/>
      <c r="I17" s="1">
        <v>121</v>
      </c>
      <c r="J17" s="6">
        <v>24789896</v>
      </c>
      <c r="K17" s="6">
        <f>J17-12983209</f>
        <v>11806687</v>
      </c>
      <c r="L17" s="6">
        <v>23001360</v>
      </c>
      <c r="M17" s="6">
        <f>L17-11555536</f>
        <v>11445824</v>
      </c>
    </row>
    <row r="18" spans="1:13" ht="12.75" customHeight="1">
      <c r="A18" s="212" t="s">
        <v>167</v>
      </c>
      <c r="B18" s="213"/>
      <c r="C18" s="213"/>
      <c r="D18" s="213"/>
      <c r="E18" s="213"/>
      <c r="F18" s="213"/>
      <c r="G18" s="213"/>
      <c r="H18" s="214"/>
      <c r="I18" s="1">
        <v>122</v>
      </c>
      <c r="J18" s="6">
        <v>11525443</v>
      </c>
      <c r="K18" s="6">
        <f>J18-6287562</f>
        <v>5237881</v>
      </c>
      <c r="L18" s="6">
        <v>13367647</v>
      </c>
      <c r="M18" s="6">
        <f>L18-6603083</f>
        <v>6764564</v>
      </c>
    </row>
    <row r="19" spans="1:13" ht="12.75" customHeight="1">
      <c r="A19" s="212" t="s">
        <v>168</v>
      </c>
      <c r="B19" s="213"/>
      <c r="C19" s="213"/>
      <c r="D19" s="213"/>
      <c r="E19" s="213"/>
      <c r="F19" s="213"/>
      <c r="G19" s="213"/>
      <c r="H19" s="214"/>
      <c r="I19" s="1">
        <v>123</v>
      </c>
      <c r="J19" s="6">
        <v>6211141</v>
      </c>
      <c r="K19" s="6">
        <f>J19-3293525</f>
        <v>2917616</v>
      </c>
      <c r="L19" s="6">
        <v>5836312</v>
      </c>
      <c r="M19" s="6">
        <f>L19-2784020</f>
        <v>3052292</v>
      </c>
    </row>
    <row r="20" spans="1:13" ht="12.75" customHeight="1">
      <c r="A20" s="201" t="s">
        <v>169</v>
      </c>
      <c r="B20" s="202"/>
      <c r="C20" s="202"/>
      <c r="D20" s="202"/>
      <c r="E20" s="202"/>
      <c r="F20" s="202"/>
      <c r="G20" s="202"/>
      <c r="H20" s="203"/>
      <c r="I20" s="1">
        <v>124</v>
      </c>
      <c r="J20" s="6">
        <v>3751546</v>
      </c>
      <c r="K20" s="6">
        <f>J20-2325232</f>
        <v>1426314</v>
      </c>
      <c r="L20" s="6">
        <v>3818030</v>
      </c>
      <c r="M20" s="6">
        <f>L20-1909015</f>
        <v>1909015</v>
      </c>
    </row>
    <row r="21" spans="1:13" ht="12.75" customHeight="1">
      <c r="A21" s="201" t="s">
        <v>170</v>
      </c>
      <c r="B21" s="202"/>
      <c r="C21" s="202"/>
      <c r="D21" s="202"/>
      <c r="E21" s="202"/>
      <c r="F21" s="202"/>
      <c r="G21" s="202"/>
      <c r="H21" s="203"/>
      <c r="I21" s="1">
        <v>125</v>
      </c>
      <c r="J21" s="6">
        <v>8939941</v>
      </c>
      <c r="K21" s="6">
        <f>J21-3677107</f>
        <v>5262834</v>
      </c>
      <c r="L21" s="6">
        <v>7856346</v>
      </c>
      <c r="M21" s="6">
        <f>L21-3736487</f>
        <v>4119859</v>
      </c>
    </row>
    <row r="22" spans="1:13" ht="12.75" customHeight="1">
      <c r="A22" s="201" t="s">
        <v>171</v>
      </c>
      <c r="B22" s="202"/>
      <c r="C22" s="202"/>
      <c r="D22" s="202"/>
      <c r="E22" s="202"/>
      <c r="F22" s="202"/>
      <c r="G22" s="202"/>
      <c r="H22" s="203"/>
      <c r="I22" s="1">
        <v>126</v>
      </c>
      <c r="J22" s="40">
        <f>SUM(J23:J24)</f>
        <v>1196371</v>
      </c>
      <c r="K22" s="40">
        <f>SUM(K23:K24)</f>
        <v>42199</v>
      </c>
      <c r="L22" s="40">
        <f>SUM(L23:L24)</f>
        <v>1613630</v>
      </c>
      <c r="M22" s="40">
        <f>SUM(M23:M24)</f>
        <v>994684</v>
      </c>
    </row>
    <row r="23" spans="1:13" ht="12.75" customHeight="1">
      <c r="A23" s="212" t="s">
        <v>172</v>
      </c>
      <c r="B23" s="213"/>
      <c r="C23" s="213"/>
      <c r="D23" s="213"/>
      <c r="E23" s="213"/>
      <c r="F23" s="213"/>
      <c r="G23" s="213"/>
      <c r="H23" s="214"/>
      <c r="I23" s="1">
        <v>127</v>
      </c>
      <c r="J23" s="6"/>
      <c r="K23" s="6">
        <f>J23</f>
        <v>0</v>
      </c>
      <c r="L23" s="6"/>
      <c r="M23" s="6"/>
    </row>
    <row r="24" spans="1:13" ht="12.75" customHeight="1">
      <c r="A24" s="212" t="s">
        <v>173</v>
      </c>
      <c r="B24" s="213"/>
      <c r="C24" s="213"/>
      <c r="D24" s="213"/>
      <c r="E24" s="213"/>
      <c r="F24" s="213"/>
      <c r="G24" s="213"/>
      <c r="H24" s="214"/>
      <c r="I24" s="1">
        <v>128</v>
      </c>
      <c r="J24" s="6">
        <v>1196371</v>
      </c>
      <c r="K24" s="6">
        <f>J24-1154172</f>
        <v>42199</v>
      </c>
      <c r="L24" s="6">
        <v>1613630</v>
      </c>
      <c r="M24" s="6">
        <f>L24-618946</f>
        <v>994684</v>
      </c>
    </row>
    <row r="25" spans="1:13" ht="12.75" customHeight="1">
      <c r="A25" s="201" t="s">
        <v>174</v>
      </c>
      <c r="B25" s="202"/>
      <c r="C25" s="202"/>
      <c r="D25" s="202"/>
      <c r="E25" s="202"/>
      <c r="F25" s="202"/>
      <c r="G25" s="202"/>
      <c r="H25" s="203"/>
      <c r="I25" s="1">
        <v>129</v>
      </c>
      <c r="J25" s="6">
        <v>289954</v>
      </c>
      <c r="K25" s="6">
        <f>J25-236800</f>
        <v>53154</v>
      </c>
      <c r="L25" s="6"/>
      <c r="M25" s="6"/>
    </row>
    <row r="26" spans="1:13" ht="12.75" customHeight="1">
      <c r="A26" s="201" t="s">
        <v>175</v>
      </c>
      <c r="B26" s="202"/>
      <c r="C26" s="202"/>
      <c r="D26" s="202"/>
      <c r="E26" s="202"/>
      <c r="F26" s="202"/>
      <c r="G26" s="202"/>
      <c r="H26" s="203"/>
      <c r="I26" s="1">
        <v>130</v>
      </c>
      <c r="J26" s="6">
        <v>386672</v>
      </c>
      <c r="K26" s="6">
        <f>J26-55268</f>
        <v>331404</v>
      </c>
      <c r="L26" s="6">
        <v>196227</v>
      </c>
      <c r="M26" s="6">
        <f>L26-30018</f>
        <v>166209</v>
      </c>
    </row>
    <row r="27" spans="1:13" ht="12.75" customHeight="1">
      <c r="A27" s="201" t="s">
        <v>176</v>
      </c>
      <c r="B27" s="202"/>
      <c r="C27" s="202"/>
      <c r="D27" s="202"/>
      <c r="E27" s="202"/>
      <c r="F27" s="202"/>
      <c r="G27" s="202"/>
      <c r="H27" s="203"/>
      <c r="I27" s="1">
        <v>131</v>
      </c>
      <c r="J27" s="40">
        <f>SUM(J28:J32)</f>
        <v>5087127</v>
      </c>
      <c r="K27" s="40">
        <f>SUM(K28:K32)</f>
        <v>781531</v>
      </c>
      <c r="L27" s="40">
        <f>SUM(L28:L32)</f>
        <v>6226985</v>
      </c>
      <c r="M27" s="40">
        <f>SUM(M28:M32)</f>
        <v>1559743</v>
      </c>
    </row>
    <row r="28" spans="1:13" ht="12.75" customHeight="1">
      <c r="A28" s="201" t="s">
        <v>177</v>
      </c>
      <c r="B28" s="202"/>
      <c r="C28" s="202"/>
      <c r="D28" s="202"/>
      <c r="E28" s="202"/>
      <c r="F28" s="202"/>
      <c r="G28" s="202"/>
      <c r="H28" s="203"/>
      <c r="I28" s="1">
        <v>132</v>
      </c>
      <c r="J28" s="6">
        <v>139</v>
      </c>
      <c r="K28" s="6">
        <f>J28</f>
        <v>139</v>
      </c>
      <c r="L28" s="6">
        <v>0</v>
      </c>
      <c r="M28" s="6">
        <v>0</v>
      </c>
    </row>
    <row r="29" spans="1:13" ht="12.75" customHeight="1">
      <c r="A29" s="201" t="s">
        <v>178</v>
      </c>
      <c r="B29" s="202"/>
      <c r="C29" s="202"/>
      <c r="D29" s="202"/>
      <c r="E29" s="202"/>
      <c r="F29" s="202"/>
      <c r="G29" s="202"/>
      <c r="H29" s="203"/>
      <c r="I29" s="1">
        <v>133</v>
      </c>
      <c r="J29" s="6">
        <v>5086988</v>
      </c>
      <c r="K29" s="6">
        <f>J29-4305596</f>
        <v>781392</v>
      </c>
      <c r="L29" s="6">
        <v>6226985</v>
      </c>
      <c r="M29" s="6">
        <f>L29-4667242</f>
        <v>1559743</v>
      </c>
    </row>
    <row r="30" spans="1:13" ht="12.75" customHeight="1">
      <c r="A30" s="201" t="s">
        <v>179</v>
      </c>
      <c r="B30" s="202"/>
      <c r="C30" s="202"/>
      <c r="D30" s="202"/>
      <c r="E30" s="202"/>
      <c r="F30" s="202"/>
      <c r="G30" s="202"/>
      <c r="H30" s="203"/>
      <c r="I30" s="1">
        <v>134</v>
      </c>
      <c r="J30" s="6">
        <v>0</v>
      </c>
      <c r="K30" s="6">
        <f>J30</f>
        <v>0</v>
      </c>
      <c r="L30" s="6">
        <v>0</v>
      </c>
      <c r="M30" s="6">
        <v>0</v>
      </c>
    </row>
    <row r="31" spans="1:13" ht="12.75" customHeight="1">
      <c r="A31" s="201" t="s">
        <v>180</v>
      </c>
      <c r="B31" s="202"/>
      <c r="C31" s="202"/>
      <c r="D31" s="202"/>
      <c r="E31" s="202"/>
      <c r="F31" s="202"/>
      <c r="G31" s="202"/>
      <c r="H31" s="203"/>
      <c r="I31" s="1">
        <v>135</v>
      </c>
      <c r="J31" s="6">
        <v>0</v>
      </c>
      <c r="K31" s="6">
        <f>J31</f>
        <v>0</v>
      </c>
      <c r="L31" s="6">
        <v>0</v>
      </c>
      <c r="M31" s="6">
        <v>0</v>
      </c>
    </row>
    <row r="32" spans="1:13" ht="12.75" customHeight="1">
      <c r="A32" s="201" t="s">
        <v>181</v>
      </c>
      <c r="B32" s="202"/>
      <c r="C32" s="202"/>
      <c r="D32" s="202"/>
      <c r="E32" s="202"/>
      <c r="F32" s="202"/>
      <c r="G32" s="202"/>
      <c r="H32" s="203"/>
      <c r="I32" s="1">
        <v>136</v>
      </c>
      <c r="J32" s="6">
        <v>0</v>
      </c>
      <c r="K32" s="6">
        <f>J32</f>
        <v>0</v>
      </c>
      <c r="L32" s="6">
        <v>0</v>
      </c>
      <c r="M32" s="6">
        <v>0</v>
      </c>
    </row>
    <row r="33" spans="1:13" ht="12.75" customHeight="1">
      <c r="A33" s="201" t="s">
        <v>182</v>
      </c>
      <c r="B33" s="202"/>
      <c r="C33" s="202"/>
      <c r="D33" s="202"/>
      <c r="E33" s="202"/>
      <c r="F33" s="202"/>
      <c r="G33" s="202"/>
      <c r="H33" s="203"/>
      <c r="I33" s="1">
        <v>137</v>
      </c>
      <c r="J33" s="40">
        <f>SUM(J34:J37)</f>
        <v>8707658</v>
      </c>
      <c r="K33" s="40">
        <f>SUM(K34:K37)</f>
        <v>4341845</v>
      </c>
      <c r="L33" s="40">
        <f>SUM(L34:L37)</f>
        <v>7271877</v>
      </c>
      <c r="M33" s="40">
        <f>SUM(M34:M37)</f>
        <v>3670739</v>
      </c>
    </row>
    <row r="34" spans="1:13" ht="12.75" customHeight="1">
      <c r="A34" s="201" t="s">
        <v>183</v>
      </c>
      <c r="B34" s="202"/>
      <c r="C34" s="202"/>
      <c r="D34" s="202"/>
      <c r="E34" s="202"/>
      <c r="F34" s="202"/>
      <c r="G34" s="202"/>
      <c r="H34" s="203"/>
      <c r="I34" s="1">
        <v>138</v>
      </c>
      <c r="J34" s="6">
        <v>195216</v>
      </c>
      <c r="K34" s="6">
        <f>J34-165691</f>
        <v>29525</v>
      </c>
      <c r="L34" s="6">
        <v>225313</v>
      </c>
      <c r="M34" s="6">
        <f>L34-172171</f>
        <v>53142</v>
      </c>
    </row>
    <row r="35" spans="1:13" ht="12.75" customHeight="1">
      <c r="A35" s="201" t="s">
        <v>184</v>
      </c>
      <c r="B35" s="202"/>
      <c r="C35" s="202"/>
      <c r="D35" s="202"/>
      <c r="E35" s="202"/>
      <c r="F35" s="202"/>
      <c r="G35" s="202"/>
      <c r="H35" s="203"/>
      <c r="I35" s="1">
        <v>139</v>
      </c>
      <c r="J35" s="6">
        <v>7095926</v>
      </c>
      <c r="K35" s="6">
        <f>J35-3518707</f>
        <v>3577219</v>
      </c>
      <c r="L35" s="6">
        <f>5690844+444275</f>
        <v>6135119</v>
      </c>
      <c r="M35" s="6">
        <f>L35-3036440</f>
        <v>3098679</v>
      </c>
    </row>
    <row r="36" spans="1:13" ht="12.75" customHeight="1">
      <c r="A36" s="201" t="s">
        <v>185</v>
      </c>
      <c r="B36" s="202"/>
      <c r="C36" s="202"/>
      <c r="D36" s="202"/>
      <c r="E36" s="202"/>
      <c r="F36" s="202"/>
      <c r="G36" s="202"/>
      <c r="H36" s="203"/>
      <c r="I36" s="1">
        <v>140</v>
      </c>
      <c r="J36" s="6">
        <v>0</v>
      </c>
      <c r="K36" s="6">
        <f aca="true" t="shared" si="0" ref="K36:K41">J36</f>
        <v>0</v>
      </c>
      <c r="L36" s="6">
        <v>67367</v>
      </c>
      <c r="M36" s="6">
        <f>L36-0</f>
        <v>67367</v>
      </c>
    </row>
    <row r="37" spans="1:13" ht="12.75" customHeight="1">
      <c r="A37" s="201" t="s">
        <v>186</v>
      </c>
      <c r="B37" s="202"/>
      <c r="C37" s="202"/>
      <c r="D37" s="202"/>
      <c r="E37" s="202"/>
      <c r="F37" s="202"/>
      <c r="G37" s="202"/>
      <c r="H37" s="203"/>
      <c r="I37" s="1">
        <v>141</v>
      </c>
      <c r="J37" s="6">
        <v>1416516</v>
      </c>
      <c r="K37" s="6">
        <f>J37-681415</f>
        <v>735101</v>
      </c>
      <c r="L37" s="6">
        <v>844078</v>
      </c>
      <c r="M37" s="6">
        <f>L37-392527</f>
        <v>451551</v>
      </c>
    </row>
    <row r="38" spans="1:13" ht="12.75" customHeight="1">
      <c r="A38" s="201" t="s">
        <v>187</v>
      </c>
      <c r="B38" s="202"/>
      <c r="C38" s="202"/>
      <c r="D38" s="202"/>
      <c r="E38" s="202"/>
      <c r="F38" s="202"/>
      <c r="G38" s="202"/>
      <c r="H38" s="203"/>
      <c r="I38" s="1">
        <v>142</v>
      </c>
      <c r="J38" s="6"/>
      <c r="K38" s="6">
        <f t="shared" si="0"/>
        <v>0</v>
      </c>
      <c r="L38" s="6"/>
      <c r="M38" s="6">
        <f>L38</f>
        <v>0</v>
      </c>
    </row>
    <row r="39" spans="1:13" ht="12.75" customHeight="1">
      <c r="A39" s="201" t="s">
        <v>188</v>
      </c>
      <c r="B39" s="202"/>
      <c r="C39" s="202"/>
      <c r="D39" s="202"/>
      <c r="E39" s="202"/>
      <c r="F39" s="202"/>
      <c r="G39" s="202"/>
      <c r="H39" s="203"/>
      <c r="I39" s="1">
        <v>143</v>
      </c>
      <c r="J39" s="6"/>
      <c r="K39" s="6">
        <f t="shared" si="0"/>
        <v>0</v>
      </c>
      <c r="L39" s="6"/>
      <c r="M39" s="6">
        <f>L39</f>
        <v>0</v>
      </c>
    </row>
    <row r="40" spans="1:13" ht="12.75" customHeight="1">
      <c r="A40" s="201" t="s">
        <v>189</v>
      </c>
      <c r="B40" s="202"/>
      <c r="C40" s="202"/>
      <c r="D40" s="202"/>
      <c r="E40" s="202"/>
      <c r="F40" s="202"/>
      <c r="G40" s="202"/>
      <c r="H40" s="203"/>
      <c r="I40" s="1">
        <v>144</v>
      </c>
      <c r="J40" s="6"/>
      <c r="K40" s="6">
        <f t="shared" si="0"/>
        <v>0</v>
      </c>
      <c r="L40" s="6"/>
      <c r="M40" s="6">
        <f>L40</f>
        <v>0</v>
      </c>
    </row>
    <row r="41" spans="1:13" ht="12.75" customHeight="1">
      <c r="A41" s="201" t="s">
        <v>190</v>
      </c>
      <c r="B41" s="202"/>
      <c r="C41" s="202"/>
      <c r="D41" s="202"/>
      <c r="E41" s="202"/>
      <c r="F41" s="202"/>
      <c r="G41" s="202"/>
      <c r="H41" s="203"/>
      <c r="I41" s="1">
        <v>145</v>
      </c>
      <c r="J41" s="6"/>
      <c r="K41" s="6">
        <f t="shared" si="0"/>
        <v>0</v>
      </c>
      <c r="L41" s="6"/>
      <c r="M41" s="6">
        <f>L41</f>
        <v>0</v>
      </c>
    </row>
    <row r="42" spans="1:13" ht="12.75" customHeight="1">
      <c r="A42" s="201" t="s">
        <v>191</v>
      </c>
      <c r="B42" s="202"/>
      <c r="C42" s="202"/>
      <c r="D42" s="202"/>
      <c r="E42" s="202"/>
      <c r="F42" s="202"/>
      <c r="G42" s="202"/>
      <c r="H42" s="203"/>
      <c r="I42" s="1">
        <v>146</v>
      </c>
      <c r="J42" s="40">
        <f>J7+J27+J38+J40</f>
        <v>75855807</v>
      </c>
      <c r="K42" s="40">
        <f>K7+K27+K38+K40</f>
        <v>36361807</v>
      </c>
      <c r="L42" s="40">
        <f>L7+L27+L38+L40</f>
        <v>103183719</v>
      </c>
      <c r="M42" s="40">
        <f>M7+M27+M38+M40</f>
        <v>54057783</v>
      </c>
    </row>
    <row r="43" spans="1:13" ht="12.75" customHeight="1">
      <c r="A43" s="201" t="s">
        <v>192</v>
      </c>
      <c r="B43" s="202"/>
      <c r="C43" s="202"/>
      <c r="D43" s="202"/>
      <c r="E43" s="202"/>
      <c r="F43" s="202"/>
      <c r="G43" s="202"/>
      <c r="H43" s="203"/>
      <c r="I43" s="1">
        <v>147</v>
      </c>
      <c r="J43" s="40">
        <f>J10+J33+J39+J41</f>
        <v>84903284</v>
      </c>
      <c r="K43" s="40">
        <f>K10+K33+K39+K41</f>
        <v>41183513</v>
      </c>
      <c r="L43" s="40">
        <f>L10+L33+L39+L41</f>
        <v>91490099</v>
      </c>
      <c r="M43" s="40">
        <f>M10+M33+M39+M41</f>
        <v>47950360</v>
      </c>
    </row>
    <row r="44" spans="1:13" ht="12.75" customHeight="1">
      <c r="A44" s="201" t="s">
        <v>193</v>
      </c>
      <c r="B44" s="202"/>
      <c r="C44" s="202"/>
      <c r="D44" s="202"/>
      <c r="E44" s="202"/>
      <c r="F44" s="202"/>
      <c r="G44" s="202"/>
      <c r="H44" s="203"/>
      <c r="I44" s="1">
        <v>148</v>
      </c>
      <c r="J44" s="40">
        <f>J42-J43</f>
        <v>-9047477</v>
      </c>
      <c r="K44" s="40">
        <f>K42-K43</f>
        <v>-4821706</v>
      </c>
      <c r="L44" s="40">
        <f>L42-L43</f>
        <v>11693620</v>
      </c>
      <c r="M44" s="40">
        <f>M42-M43</f>
        <v>6107423</v>
      </c>
    </row>
    <row r="45" spans="1:13" ht="12.75" customHeight="1">
      <c r="A45" s="221" t="s">
        <v>194</v>
      </c>
      <c r="B45" s="222"/>
      <c r="C45" s="222"/>
      <c r="D45" s="222"/>
      <c r="E45" s="222"/>
      <c r="F45" s="222"/>
      <c r="G45" s="222"/>
      <c r="H45" s="223"/>
      <c r="I45" s="1">
        <v>149</v>
      </c>
      <c r="J45" s="40">
        <f>IF(J42&gt;J43,J42-J43,0)</f>
        <v>0</v>
      </c>
      <c r="K45" s="40">
        <f>IF(K42&gt;K43,K42-K43,0)</f>
        <v>0</v>
      </c>
      <c r="L45" s="40">
        <f>IF(L42&gt;L43,L42-L43,0)</f>
        <v>11693620</v>
      </c>
      <c r="M45" s="40">
        <f>IF(M42&gt;M43,M42-M43,0)</f>
        <v>6107423</v>
      </c>
    </row>
    <row r="46" spans="1:13" ht="12.75" customHeight="1">
      <c r="A46" s="221" t="s">
        <v>195</v>
      </c>
      <c r="B46" s="222"/>
      <c r="C46" s="222"/>
      <c r="D46" s="222"/>
      <c r="E46" s="222"/>
      <c r="F46" s="222"/>
      <c r="G46" s="222"/>
      <c r="H46" s="223"/>
      <c r="I46" s="1">
        <v>150</v>
      </c>
      <c r="J46" s="40">
        <f>IF(J43&gt;J42,J43-J42,0)</f>
        <v>9047477</v>
      </c>
      <c r="K46" s="40">
        <f>IF(K43&gt;K42,K43-K42,0)</f>
        <v>4821706</v>
      </c>
      <c r="L46" s="40">
        <f>IF(L43&gt;L42,L43-L42,0)</f>
        <v>0</v>
      </c>
      <c r="M46" s="40">
        <f>IF(M43&gt;M42,M43-M42,0)</f>
        <v>0</v>
      </c>
    </row>
    <row r="47" spans="1:13" ht="12.75" customHeight="1">
      <c r="A47" s="201" t="s">
        <v>196</v>
      </c>
      <c r="B47" s="202"/>
      <c r="C47" s="202"/>
      <c r="D47" s="202"/>
      <c r="E47" s="202"/>
      <c r="F47" s="202"/>
      <c r="G47" s="202"/>
      <c r="H47" s="203"/>
      <c r="I47" s="1">
        <v>151</v>
      </c>
      <c r="J47" s="6"/>
      <c r="K47" s="6">
        <v>0</v>
      </c>
      <c r="L47" s="6">
        <v>-408878</v>
      </c>
      <c r="M47" s="6">
        <f>L47+204439</f>
        <v>-204439</v>
      </c>
    </row>
    <row r="48" spans="1:13" ht="12.75" customHeight="1">
      <c r="A48" s="201" t="s">
        <v>197</v>
      </c>
      <c r="B48" s="202"/>
      <c r="C48" s="202"/>
      <c r="D48" s="202"/>
      <c r="E48" s="202"/>
      <c r="F48" s="202"/>
      <c r="G48" s="202"/>
      <c r="H48" s="203"/>
      <c r="I48" s="1">
        <v>152</v>
      </c>
      <c r="J48" s="40">
        <f>J44-J47</f>
        <v>-9047477</v>
      </c>
      <c r="K48" s="40">
        <f>K44-K47</f>
        <v>-4821706</v>
      </c>
      <c r="L48" s="40">
        <f>L44-L47</f>
        <v>12102498</v>
      </c>
      <c r="M48" s="40">
        <f>M44-M47</f>
        <v>6311862</v>
      </c>
    </row>
    <row r="49" spans="1:13" ht="12.75" customHeight="1">
      <c r="A49" s="221" t="s">
        <v>198</v>
      </c>
      <c r="B49" s="222"/>
      <c r="C49" s="222"/>
      <c r="D49" s="222"/>
      <c r="E49" s="222"/>
      <c r="F49" s="222"/>
      <c r="G49" s="222"/>
      <c r="H49" s="223"/>
      <c r="I49" s="1">
        <v>153</v>
      </c>
      <c r="J49" s="40">
        <f>IF(J48&gt;0,J48,0)</f>
        <v>0</v>
      </c>
      <c r="K49" s="40">
        <f>IF(K48&gt;0,K48,0)</f>
        <v>0</v>
      </c>
      <c r="L49" s="40">
        <f>IF(L48&gt;0,L48,0)</f>
        <v>12102498</v>
      </c>
      <c r="M49" s="40">
        <f>IF(M48&gt;0,M48,0)</f>
        <v>6311862</v>
      </c>
    </row>
    <row r="50" spans="1:13" ht="12.75" customHeight="1">
      <c r="A50" s="238" t="s">
        <v>199</v>
      </c>
      <c r="B50" s="239"/>
      <c r="C50" s="239"/>
      <c r="D50" s="239"/>
      <c r="E50" s="239"/>
      <c r="F50" s="239"/>
      <c r="G50" s="239"/>
      <c r="H50" s="240"/>
      <c r="I50" s="2">
        <v>154</v>
      </c>
      <c r="J50" s="47">
        <f>IF(J48&lt;0,-J48,0)</f>
        <v>9047477</v>
      </c>
      <c r="K50" s="47">
        <f>IF(K48&lt;0,-K48,0)</f>
        <v>4821706</v>
      </c>
      <c r="L50" s="47">
        <f>IF(L48&lt;0,-L48,0)</f>
        <v>0</v>
      </c>
      <c r="M50" s="47">
        <f>IF(M48&lt;0,-M48,0)</f>
        <v>0</v>
      </c>
    </row>
    <row r="51" spans="1:13" ht="12.75" customHeight="1">
      <c r="A51" s="241" t="s">
        <v>310</v>
      </c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</row>
    <row r="52" spans="1:13" ht="12.75" customHeight="1">
      <c r="A52" s="198" t="s">
        <v>200</v>
      </c>
      <c r="B52" s="199"/>
      <c r="C52" s="199"/>
      <c r="D52" s="199"/>
      <c r="E52" s="199"/>
      <c r="F52" s="199"/>
      <c r="G52" s="199"/>
      <c r="H52" s="199"/>
      <c r="I52" s="41"/>
      <c r="J52" s="41"/>
      <c r="K52" s="41"/>
      <c r="L52" s="41"/>
      <c r="M52" s="48"/>
    </row>
    <row r="53" spans="1:13" ht="12.75" customHeight="1">
      <c r="A53" s="201" t="s">
        <v>201</v>
      </c>
      <c r="B53" s="202"/>
      <c r="C53" s="202"/>
      <c r="D53" s="202"/>
      <c r="E53" s="202"/>
      <c r="F53" s="202"/>
      <c r="G53" s="202"/>
      <c r="H53" s="203"/>
      <c r="I53" s="1">
        <v>155</v>
      </c>
      <c r="J53" s="6"/>
      <c r="K53" s="6"/>
      <c r="L53" s="6"/>
      <c r="M53" s="6"/>
    </row>
    <row r="54" spans="1:13" ht="12.75" customHeight="1">
      <c r="A54" s="215" t="s">
        <v>202</v>
      </c>
      <c r="B54" s="216"/>
      <c r="C54" s="216"/>
      <c r="D54" s="216"/>
      <c r="E54" s="216"/>
      <c r="F54" s="216"/>
      <c r="G54" s="216"/>
      <c r="H54" s="217"/>
      <c r="I54" s="1">
        <v>156</v>
      </c>
      <c r="J54" s="7"/>
      <c r="K54" s="7"/>
      <c r="L54" s="7"/>
      <c r="M54" s="7"/>
    </row>
    <row r="55" spans="1:13" ht="12.75" customHeight="1">
      <c r="A55" s="218" t="s">
        <v>203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</row>
    <row r="56" spans="1:13" ht="12.75" customHeight="1">
      <c r="A56" s="198" t="s">
        <v>204</v>
      </c>
      <c r="B56" s="199"/>
      <c r="C56" s="199"/>
      <c r="D56" s="199"/>
      <c r="E56" s="199"/>
      <c r="F56" s="199"/>
      <c r="G56" s="199"/>
      <c r="H56" s="200"/>
      <c r="I56" s="8">
        <v>157</v>
      </c>
      <c r="J56" s="126">
        <f>J48</f>
        <v>-9047477</v>
      </c>
      <c r="K56" s="126">
        <f>K48</f>
        <v>-4821706</v>
      </c>
      <c r="L56" s="126">
        <f>L48</f>
        <v>12102498</v>
      </c>
      <c r="M56" s="126">
        <f>M48</f>
        <v>6311862</v>
      </c>
    </row>
    <row r="57" spans="1:13" ht="12.75" customHeight="1">
      <c r="A57" s="201" t="s">
        <v>311</v>
      </c>
      <c r="B57" s="202"/>
      <c r="C57" s="202"/>
      <c r="D57" s="202"/>
      <c r="E57" s="202"/>
      <c r="F57" s="202"/>
      <c r="G57" s="202"/>
      <c r="H57" s="203"/>
      <c r="I57" s="1">
        <v>158</v>
      </c>
      <c r="J57" s="40">
        <f>SUM(J58:J64)</f>
        <v>0</v>
      </c>
      <c r="K57" s="40">
        <f>SUM(K58:K64)</f>
        <v>0</v>
      </c>
      <c r="L57" s="40">
        <f>SUM(L58:L64)</f>
        <v>0</v>
      </c>
      <c r="M57" s="40">
        <f>SUM(M58:M64)</f>
        <v>0</v>
      </c>
    </row>
    <row r="58" spans="1:13" ht="12.75" customHeight="1">
      <c r="A58" s="201" t="s">
        <v>205</v>
      </c>
      <c r="B58" s="202"/>
      <c r="C58" s="202"/>
      <c r="D58" s="202"/>
      <c r="E58" s="202"/>
      <c r="F58" s="202"/>
      <c r="G58" s="202"/>
      <c r="H58" s="203"/>
      <c r="I58" s="1">
        <v>159</v>
      </c>
      <c r="J58" s="6">
        <v>0</v>
      </c>
      <c r="K58" s="6">
        <v>0</v>
      </c>
      <c r="L58" s="6">
        <v>0</v>
      </c>
      <c r="M58" s="6">
        <f>L58-0</f>
        <v>0</v>
      </c>
    </row>
    <row r="59" spans="1:13" ht="12.75" customHeight="1">
      <c r="A59" s="201" t="s">
        <v>206</v>
      </c>
      <c r="B59" s="202"/>
      <c r="C59" s="202"/>
      <c r="D59" s="202"/>
      <c r="E59" s="202"/>
      <c r="F59" s="202"/>
      <c r="G59" s="202"/>
      <c r="H59" s="203"/>
      <c r="I59" s="1">
        <v>160</v>
      </c>
      <c r="J59" s="6">
        <v>0</v>
      </c>
      <c r="K59" s="6">
        <v>0</v>
      </c>
      <c r="L59" s="6">
        <v>0</v>
      </c>
      <c r="M59" s="6">
        <f aca="true" t="shared" si="1" ref="M59:M65">L59-0</f>
        <v>0</v>
      </c>
    </row>
    <row r="60" spans="1:13" ht="12.75" customHeight="1">
      <c r="A60" s="201" t="s">
        <v>207</v>
      </c>
      <c r="B60" s="202"/>
      <c r="C60" s="202"/>
      <c r="D60" s="202"/>
      <c r="E60" s="202"/>
      <c r="F60" s="202"/>
      <c r="G60" s="202"/>
      <c r="H60" s="203"/>
      <c r="I60" s="1">
        <v>161</v>
      </c>
      <c r="J60" s="6">
        <v>0</v>
      </c>
      <c r="K60" s="6">
        <v>0</v>
      </c>
      <c r="L60" s="6">
        <v>0</v>
      </c>
      <c r="M60" s="6">
        <f t="shared" si="1"/>
        <v>0</v>
      </c>
    </row>
    <row r="61" spans="1:13" ht="12.75" customHeight="1">
      <c r="A61" s="201" t="s">
        <v>208</v>
      </c>
      <c r="B61" s="202"/>
      <c r="C61" s="202"/>
      <c r="D61" s="202"/>
      <c r="E61" s="202"/>
      <c r="F61" s="202"/>
      <c r="G61" s="202"/>
      <c r="H61" s="203"/>
      <c r="I61" s="1">
        <v>162</v>
      </c>
      <c r="J61" s="6">
        <v>0</v>
      </c>
      <c r="K61" s="6">
        <v>0</v>
      </c>
      <c r="L61" s="6">
        <v>0</v>
      </c>
      <c r="M61" s="6">
        <f t="shared" si="1"/>
        <v>0</v>
      </c>
    </row>
    <row r="62" spans="1:13" ht="12.75" customHeight="1">
      <c r="A62" s="201" t="s">
        <v>313</v>
      </c>
      <c r="B62" s="202"/>
      <c r="C62" s="202"/>
      <c r="D62" s="202"/>
      <c r="E62" s="202"/>
      <c r="F62" s="202"/>
      <c r="G62" s="202"/>
      <c r="H62" s="203"/>
      <c r="I62" s="1">
        <v>163</v>
      </c>
      <c r="J62" s="6">
        <v>0</v>
      </c>
      <c r="K62" s="6">
        <v>0</v>
      </c>
      <c r="L62" s="6">
        <v>0</v>
      </c>
      <c r="M62" s="6">
        <f t="shared" si="1"/>
        <v>0</v>
      </c>
    </row>
    <row r="63" spans="1:13" ht="12.75" customHeight="1">
      <c r="A63" s="201" t="s">
        <v>209</v>
      </c>
      <c r="B63" s="202"/>
      <c r="C63" s="202"/>
      <c r="D63" s="202"/>
      <c r="E63" s="202"/>
      <c r="F63" s="202"/>
      <c r="G63" s="202"/>
      <c r="H63" s="203"/>
      <c r="I63" s="1">
        <v>164</v>
      </c>
      <c r="J63" s="6">
        <v>0</v>
      </c>
      <c r="K63" s="6">
        <v>0</v>
      </c>
      <c r="L63" s="6">
        <v>0</v>
      </c>
      <c r="M63" s="6">
        <f t="shared" si="1"/>
        <v>0</v>
      </c>
    </row>
    <row r="64" spans="1:13" ht="12.75" customHeight="1">
      <c r="A64" s="201" t="s">
        <v>312</v>
      </c>
      <c r="B64" s="202"/>
      <c r="C64" s="202"/>
      <c r="D64" s="202"/>
      <c r="E64" s="202"/>
      <c r="F64" s="202"/>
      <c r="G64" s="202"/>
      <c r="H64" s="203"/>
      <c r="I64" s="1">
        <v>165</v>
      </c>
      <c r="J64" s="6">
        <v>0</v>
      </c>
      <c r="K64" s="6">
        <v>0</v>
      </c>
      <c r="L64" s="6">
        <v>0</v>
      </c>
      <c r="M64" s="6">
        <f t="shared" si="1"/>
        <v>0</v>
      </c>
    </row>
    <row r="65" spans="1:13" ht="12.75" customHeight="1">
      <c r="A65" s="201" t="s">
        <v>210</v>
      </c>
      <c r="B65" s="202"/>
      <c r="C65" s="202"/>
      <c r="D65" s="202"/>
      <c r="E65" s="202"/>
      <c r="F65" s="202"/>
      <c r="G65" s="202"/>
      <c r="H65" s="203"/>
      <c r="I65" s="1">
        <v>166</v>
      </c>
      <c r="J65" s="6">
        <v>0</v>
      </c>
      <c r="K65" s="6">
        <v>0</v>
      </c>
      <c r="L65" s="6">
        <v>0</v>
      </c>
      <c r="M65" s="6">
        <f t="shared" si="1"/>
        <v>0</v>
      </c>
    </row>
    <row r="66" spans="1:13" ht="12.75" customHeight="1">
      <c r="A66" s="201" t="s">
        <v>211</v>
      </c>
      <c r="B66" s="202"/>
      <c r="C66" s="202"/>
      <c r="D66" s="202"/>
      <c r="E66" s="202"/>
      <c r="F66" s="202"/>
      <c r="G66" s="202"/>
      <c r="H66" s="203"/>
      <c r="I66" s="1">
        <v>167</v>
      </c>
      <c r="J66" s="40">
        <f>J57-J65</f>
        <v>0</v>
      </c>
      <c r="K66" s="40">
        <v>0</v>
      </c>
      <c r="L66" s="40">
        <f>L57-L65</f>
        <v>0</v>
      </c>
      <c r="M66" s="40">
        <f>M57-M65</f>
        <v>0</v>
      </c>
    </row>
    <row r="67" spans="1:13" ht="12.75" customHeight="1">
      <c r="A67" s="201" t="s">
        <v>212</v>
      </c>
      <c r="B67" s="202"/>
      <c r="C67" s="202"/>
      <c r="D67" s="202"/>
      <c r="E67" s="202"/>
      <c r="F67" s="202"/>
      <c r="G67" s="202"/>
      <c r="H67" s="203"/>
      <c r="I67" s="1">
        <v>168</v>
      </c>
      <c r="J67" s="47">
        <f>J56+J66</f>
        <v>-9047477</v>
      </c>
      <c r="K67" s="47">
        <f>K56+K66</f>
        <v>-4821706</v>
      </c>
      <c r="L67" s="47">
        <f>L56+L66</f>
        <v>12102498</v>
      </c>
      <c r="M67" s="47">
        <f>M56+M66</f>
        <v>6311862</v>
      </c>
    </row>
    <row r="68" spans="1:13" ht="12.75" customHeight="1">
      <c r="A68" s="241" t="s">
        <v>213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</row>
    <row r="69" spans="1:13" ht="12.75" customHeight="1">
      <c r="A69" s="244" t="s">
        <v>214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</row>
    <row r="70" spans="1:13" ht="12.75" customHeight="1">
      <c r="A70" s="201" t="s">
        <v>201</v>
      </c>
      <c r="B70" s="202"/>
      <c r="C70" s="202"/>
      <c r="D70" s="202"/>
      <c r="E70" s="202"/>
      <c r="F70" s="202"/>
      <c r="G70" s="202"/>
      <c r="H70" s="203"/>
      <c r="I70" s="1">
        <v>169</v>
      </c>
      <c r="J70" s="6"/>
      <c r="K70" s="6"/>
      <c r="L70" s="6"/>
      <c r="M70" s="6"/>
    </row>
    <row r="71" spans="1:13" ht="12.75" customHeight="1">
      <c r="A71" s="215" t="s">
        <v>202</v>
      </c>
      <c r="B71" s="216"/>
      <c r="C71" s="216"/>
      <c r="D71" s="216"/>
      <c r="E71" s="216"/>
      <c r="F71" s="216"/>
      <c r="G71" s="216"/>
      <c r="H71" s="217"/>
      <c r="I71" s="4">
        <v>170</v>
      </c>
      <c r="J71" s="7"/>
      <c r="K71" s="7"/>
      <c r="L71" s="7"/>
      <c r="M71" s="7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70:M71 L57:M67 J53:M54 J56:K67 L56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M11 J12:M46 J48:M50 K1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5">
      <selection activeCell="J35" sqref="J35:K52"/>
    </sheetView>
  </sheetViews>
  <sheetFormatPr defaultColWidth="9.140625" defaultRowHeight="12.75"/>
  <cols>
    <col min="1" max="7" width="9.140625" style="39" customWidth="1"/>
    <col min="8" max="8" width="4.7109375" style="39" customWidth="1"/>
    <col min="9" max="9" width="9.140625" style="39" customWidth="1"/>
    <col min="10" max="10" width="10.7109375" style="39" customWidth="1"/>
    <col min="11" max="11" width="11.28125" style="39" customWidth="1"/>
    <col min="12" max="16384" width="9.140625" style="39" customWidth="1"/>
  </cols>
  <sheetData>
    <row r="1" spans="1:11" ht="12.75" customHeight="1">
      <c r="A1" s="249" t="s">
        <v>215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2.75" customHeight="1">
      <c r="A2" s="250" t="s">
        <v>326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2.75" customHeight="1">
      <c r="A3" s="246" t="s">
        <v>319</v>
      </c>
      <c r="B3" s="247"/>
      <c r="C3" s="247"/>
      <c r="D3" s="247"/>
      <c r="E3" s="247"/>
      <c r="F3" s="247"/>
      <c r="G3" s="247"/>
      <c r="H3" s="247"/>
      <c r="I3" s="247"/>
      <c r="J3" s="247"/>
      <c r="K3" s="248"/>
    </row>
    <row r="4" spans="1:11" ht="24">
      <c r="A4" s="251" t="s">
        <v>54</v>
      </c>
      <c r="B4" s="251"/>
      <c r="C4" s="251"/>
      <c r="D4" s="251"/>
      <c r="E4" s="251"/>
      <c r="F4" s="251"/>
      <c r="G4" s="251"/>
      <c r="H4" s="251"/>
      <c r="I4" s="52" t="s">
        <v>55</v>
      </c>
      <c r="J4" s="53" t="s">
        <v>56</v>
      </c>
      <c r="K4" s="53" t="s">
        <v>57</v>
      </c>
    </row>
    <row r="5" spans="1:11" ht="12.75">
      <c r="A5" s="252">
        <v>1</v>
      </c>
      <c r="B5" s="252"/>
      <c r="C5" s="252"/>
      <c r="D5" s="252"/>
      <c r="E5" s="252"/>
      <c r="F5" s="252"/>
      <c r="G5" s="252"/>
      <c r="H5" s="252"/>
      <c r="I5" s="54">
        <v>2</v>
      </c>
      <c r="J5" s="55" t="s">
        <v>7</v>
      </c>
      <c r="K5" s="55" t="s">
        <v>8</v>
      </c>
    </row>
    <row r="6" spans="1:11" ht="12.75" customHeight="1">
      <c r="A6" s="218" t="s">
        <v>217</v>
      </c>
      <c r="B6" s="230"/>
      <c r="C6" s="230"/>
      <c r="D6" s="230"/>
      <c r="E6" s="230"/>
      <c r="F6" s="230"/>
      <c r="G6" s="230"/>
      <c r="H6" s="230"/>
      <c r="I6" s="253"/>
      <c r="J6" s="253"/>
      <c r="K6" s="254"/>
    </row>
    <row r="7" spans="1:11" ht="12.75" customHeight="1">
      <c r="A7" s="212" t="s">
        <v>218</v>
      </c>
      <c r="B7" s="213"/>
      <c r="C7" s="213"/>
      <c r="D7" s="213"/>
      <c r="E7" s="213"/>
      <c r="F7" s="213"/>
      <c r="G7" s="213"/>
      <c r="H7" s="213"/>
      <c r="I7" s="1">
        <v>1</v>
      </c>
      <c r="J7" s="6">
        <v>-9047477</v>
      </c>
      <c r="K7" s="6">
        <v>11693620</v>
      </c>
    </row>
    <row r="8" spans="1:11" ht="12.75" customHeight="1">
      <c r="A8" s="212" t="s">
        <v>219</v>
      </c>
      <c r="B8" s="213"/>
      <c r="C8" s="213"/>
      <c r="D8" s="213"/>
      <c r="E8" s="213"/>
      <c r="F8" s="213"/>
      <c r="G8" s="213"/>
      <c r="H8" s="213"/>
      <c r="I8" s="1">
        <v>2</v>
      </c>
      <c r="J8" s="6">
        <v>3751546</v>
      </c>
      <c r="K8" s="6">
        <v>3818030</v>
      </c>
    </row>
    <row r="9" spans="1:11" ht="12.75" customHeight="1">
      <c r="A9" s="212" t="s">
        <v>220</v>
      </c>
      <c r="B9" s="213"/>
      <c r="C9" s="213"/>
      <c r="D9" s="213"/>
      <c r="E9" s="213"/>
      <c r="F9" s="213"/>
      <c r="G9" s="213"/>
      <c r="H9" s="213"/>
      <c r="I9" s="1">
        <v>3</v>
      </c>
      <c r="J9" s="6">
        <v>3280852</v>
      </c>
      <c r="K9" s="6">
        <v>11712836</v>
      </c>
    </row>
    <row r="10" spans="1:11" ht="12.75" customHeight="1">
      <c r="A10" s="212" t="s">
        <v>221</v>
      </c>
      <c r="B10" s="213"/>
      <c r="C10" s="213"/>
      <c r="D10" s="213"/>
      <c r="E10" s="213"/>
      <c r="F10" s="213"/>
      <c r="G10" s="213"/>
      <c r="H10" s="213"/>
      <c r="I10" s="1">
        <v>4</v>
      </c>
      <c r="J10" s="6"/>
      <c r="K10" s="6"/>
    </row>
    <row r="11" spans="1:11" ht="12.75" customHeight="1">
      <c r="A11" s="212" t="s">
        <v>222</v>
      </c>
      <c r="B11" s="213"/>
      <c r="C11" s="213"/>
      <c r="D11" s="213"/>
      <c r="E11" s="213"/>
      <c r="F11" s="213"/>
      <c r="G11" s="213"/>
      <c r="H11" s="213"/>
      <c r="I11" s="1">
        <v>5</v>
      </c>
      <c r="J11" s="6"/>
      <c r="K11" s="6"/>
    </row>
    <row r="12" spans="1:11" ht="12.75" customHeight="1">
      <c r="A12" s="212" t="s">
        <v>223</v>
      </c>
      <c r="B12" s="213"/>
      <c r="C12" s="213"/>
      <c r="D12" s="213"/>
      <c r="E12" s="213"/>
      <c r="F12" s="213"/>
      <c r="G12" s="213"/>
      <c r="H12" s="213"/>
      <c r="I12" s="1">
        <v>6</v>
      </c>
      <c r="J12" s="6"/>
      <c r="K12" s="6"/>
    </row>
    <row r="13" spans="1:11" ht="12.75" customHeight="1">
      <c r="A13" s="201" t="s">
        <v>224</v>
      </c>
      <c r="B13" s="202"/>
      <c r="C13" s="202"/>
      <c r="D13" s="202"/>
      <c r="E13" s="202"/>
      <c r="F13" s="202"/>
      <c r="G13" s="202"/>
      <c r="H13" s="202"/>
      <c r="I13" s="1">
        <v>7</v>
      </c>
      <c r="J13" s="128">
        <f>SUM(J7:J12)</f>
        <v>-2015079</v>
      </c>
      <c r="K13" s="128">
        <f>SUM(K7:K12)</f>
        <v>27224486</v>
      </c>
    </row>
    <row r="14" spans="1:11" ht="12.75" customHeight="1">
      <c r="A14" s="212" t="s">
        <v>225</v>
      </c>
      <c r="B14" s="213"/>
      <c r="C14" s="213"/>
      <c r="D14" s="213"/>
      <c r="E14" s="213"/>
      <c r="F14" s="213"/>
      <c r="G14" s="213"/>
      <c r="H14" s="213"/>
      <c r="I14" s="1">
        <v>8</v>
      </c>
      <c r="J14" s="6">
        <v>0</v>
      </c>
      <c r="K14" s="6">
        <v>0</v>
      </c>
    </row>
    <row r="15" spans="1:11" ht="12.75" customHeight="1">
      <c r="A15" s="212" t="s">
        <v>226</v>
      </c>
      <c r="B15" s="213"/>
      <c r="C15" s="213"/>
      <c r="D15" s="213"/>
      <c r="E15" s="213"/>
      <c r="F15" s="213"/>
      <c r="G15" s="213"/>
      <c r="H15" s="213"/>
      <c r="I15" s="1">
        <v>9</v>
      </c>
      <c r="J15" s="6">
        <v>4869513</v>
      </c>
      <c r="K15" s="6">
        <v>7752828</v>
      </c>
    </row>
    <row r="16" spans="1:11" ht="12.75" customHeight="1">
      <c r="A16" s="212" t="s">
        <v>227</v>
      </c>
      <c r="B16" s="213"/>
      <c r="C16" s="213"/>
      <c r="D16" s="213"/>
      <c r="E16" s="213"/>
      <c r="F16" s="213"/>
      <c r="G16" s="213"/>
      <c r="H16" s="213"/>
      <c r="I16" s="1">
        <v>10</v>
      </c>
      <c r="J16" s="6">
        <v>0</v>
      </c>
      <c r="K16" s="6">
        <v>0</v>
      </c>
    </row>
    <row r="17" spans="1:11" ht="12.75" customHeight="1">
      <c r="A17" s="212" t="s">
        <v>228</v>
      </c>
      <c r="B17" s="213"/>
      <c r="C17" s="213"/>
      <c r="D17" s="213"/>
      <c r="E17" s="213"/>
      <c r="F17" s="213"/>
      <c r="G17" s="213"/>
      <c r="H17" s="213"/>
      <c r="I17" s="1">
        <v>11</v>
      </c>
      <c r="J17" s="6">
        <v>8993796</v>
      </c>
      <c r="K17" s="6">
        <v>13155340</v>
      </c>
    </row>
    <row r="18" spans="1:11" ht="12.75" customHeight="1">
      <c r="A18" s="201" t="s">
        <v>229</v>
      </c>
      <c r="B18" s="202"/>
      <c r="C18" s="202"/>
      <c r="D18" s="202"/>
      <c r="E18" s="202"/>
      <c r="F18" s="202"/>
      <c r="G18" s="202"/>
      <c r="H18" s="202"/>
      <c r="I18" s="1">
        <v>12</v>
      </c>
      <c r="J18" s="128">
        <f>SUM(J14:J17)</f>
        <v>13863309</v>
      </c>
      <c r="K18" s="128">
        <f>SUM(K14:K17)</f>
        <v>20908168</v>
      </c>
    </row>
    <row r="19" spans="1:11" ht="12.75" customHeight="1">
      <c r="A19" s="201" t="s">
        <v>230</v>
      </c>
      <c r="B19" s="202"/>
      <c r="C19" s="202"/>
      <c r="D19" s="202"/>
      <c r="E19" s="202"/>
      <c r="F19" s="202"/>
      <c r="G19" s="202"/>
      <c r="H19" s="202"/>
      <c r="I19" s="1">
        <v>13</v>
      </c>
      <c r="J19" s="128">
        <v>0</v>
      </c>
      <c r="K19" s="128">
        <f>K13-K18</f>
        <v>6316318</v>
      </c>
    </row>
    <row r="20" spans="1:11" ht="12.75" customHeight="1">
      <c r="A20" s="201" t="s">
        <v>231</v>
      </c>
      <c r="B20" s="202"/>
      <c r="C20" s="202"/>
      <c r="D20" s="202"/>
      <c r="E20" s="202"/>
      <c r="F20" s="202"/>
      <c r="G20" s="202"/>
      <c r="H20" s="202"/>
      <c r="I20" s="1">
        <v>14</v>
      </c>
      <c r="J20" s="128">
        <f>IF(J18&gt;J13,J18-J13,0)</f>
        <v>15878388</v>
      </c>
      <c r="K20" s="128">
        <f>IF(K18&gt;K13,K18-K13,0)</f>
        <v>0</v>
      </c>
    </row>
    <row r="21" spans="1:11" ht="12.75" customHeight="1">
      <c r="A21" s="218" t="s">
        <v>232</v>
      </c>
      <c r="B21" s="230"/>
      <c r="C21" s="230"/>
      <c r="D21" s="230"/>
      <c r="E21" s="230"/>
      <c r="F21" s="230"/>
      <c r="G21" s="230"/>
      <c r="H21" s="230"/>
      <c r="I21" s="253"/>
      <c r="J21" s="253"/>
      <c r="K21" s="254"/>
    </row>
    <row r="22" spans="1:11" ht="12.75" customHeight="1">
      <c r="A22" s="212" t="s">
        <v>233</v>
      </c>
      <c r="B22" s="213"/>
      <c r="C22" s="213"/>
      <c r="D22" s="213"/>
      <c r="E22" s="213"/>
      <c r="F22" s="213"/>
      <c r="G22" s="213"/>
      <c r="H22" s="213"/>
      <c r="I22" s="1">
        <v>15</v>
      </c>
      <c r="J22" s="6">
        <v>4025</v>
      </c>
      <c r="K22" s="6">
        <v>208445</v>
      </c>
    </row>
    <row r="23" spans="1:11" ht="12.75" customHeight="1">
      <c r="A23" s="212" t="s">
        <v>234</v>
      </c>
      <c r="B23" s="213"/>
      <c r="C23" s="213"/>
      <c r="D23" s="213"/>
      <c r="E23" s="213"/>
      <c r="F23" s="213"/>
      <c r="G23" s="213"/>
      <c r="H23" s="213"/>
      <c r="I23" s="1">
        <v>16</v>
      </c>
      <c r="J23" s="6">
        <v>1337838</v>
      </c>
      <c r="K23" s="6">
        <v>0</v>
      </c>
    </row>
    <row r="24" spans="1:11" ht="12.75" customHeight="1">
      <c r="A24" s="212" t="s">
        <v>235</v>
      </c>
      <c r="B24" s="213"/>
      <c r="C24" s="213"/>
      <c r="D24" s="213"/>
      <c r="E24" s="213"/>
      <c r="F24" s="213"/>
      <c r="G24" s="213"/>
      <c r="H24" s="213"/>
      <c r="I24" s="1">
        <v>17</v>
      </c>
      <c r="J24" s="6">
        <v>552140</v>
      </c>
      <c r="K24" s="6">
        <v>150766</v>
      </c>
    </row>
    <row r="25" spans="1:11" ht="12.75" customHeight="1">
      <c r="A25" s="212" t="s">
        <v>236</v>
      </c>
      <c r="B25" s="213"/>
      <c r="C25" s="213"/>
      <c r="D25" s="213"/>
      <c r="E25" s="213"/>
      <c r="F25" s="213"/>
      <c r="G25" s="213"/>
      <c r="H25" s="213"/>
      <c r="I25" s="1">
        <v>18</v>
      </c>
      <c r="J25" s="6">
        <v>0</v>
      </c>
      <c r="K25" s="6">
        <v>0</v>
      </c>
    </row>
    <row r="26" spans="1:11" ht="12.75" customHeight="1">
      <c r="A26" s="212" t="s">
        <v>237</v>
      </c>
      <c r="B26" s="213"/>
      <c r="C26" s="213"/>
      <c r="D26" s="213"/>
      <c r="E26" s="213"/>
      <c r="F26" s="213"/>
      <c r="G26" s="213"/>
      <c r="H26" s="213"/>
      <c r="I26" s="1">
        <v>19</v>
      </c>
      <c r="J26" s="6">
        <v>20963668</v>
      </c>
      <c r="K26" s="6">
        <v>1119306</v>
      </c>
    </row>
    <row r="27" spans="1:11" ht="12.75" customHeight="1">
      <c r="A27" s="201" t="s">
        <v>314</v>
      </c>
      <c r="B27" s="202"/>
      <c r="C27" s="202"/>
      <c r="D27" s="202"/>
      <c r="E27" s="202"/>
      <c r="F27" s="202"/>
      <c r="G27" s="202"/>
      <c r="H27" s="202"/>
      <c r="I27" s="1">
        <v>20</v>
      </c>
      <c r="J27" s="128">
        <f>SUM(J22:J26)</f>
        <v>22857671</v>
      </c>
      <c r="K27" s="128">
        <f>SUM(K22:K26)</f>
        <v>1478517</v>
      </c>
    </row>
    <row r="28" spans="1:11" ht="12.75" customHeight="1">
      <c r="A28" s="212" t="s">
        <v>239</v>
      </c>
      <c r="B28" s="213"/>
      <c r="C28" s="213"/>
      <c r="D28" s="213"/>
      <c r="E28" s="213"/>
      <c r="F28" s="213"/>
      <c r="G28" s="213"/>
      <c r="H28" s="213"/>
      <c r="I28" s="1">
        <v>21</v>
      </c>
      <c r="J28" s="6">
        <v>988072</v>
      </c>
      <c r="K28" s="6">
        <v>1824239</v>
      </c>
    </row>
    <row r="29" spans="1:11" ht="12.75" customHeight="1">
      <c r="A29" s="212" t="s">
        <v>240</v>
      </c>
      <c r="B29" s="213"/>
      <c r="C29" s="213"/>
      <c r="D29" s="213"/>
      <c r="E29" s="213"/>
      <c r="F29" s="213"/>
      <c r="G29" s="213"/>
      <c r="H29" s="213"/>
      <c r="I29" s="1">
        <v>22</v>
      </c>
      <c r="J29" s="6">
        <v>0</v>
      </c>
      <c r="K29" s="6">
        <v>0</v>
      </c>
    </row>
    <row r="30" spans="1:11" ht="12.75" customHeight="1">
      <c r="A30" s="212" t="s">
        <v>241</v>
      </c>
      <c r="B30" s="213"/>
      <c r="C30" s="213"/>
      <c r="D30" s="213"/>
      <c r="E30" s="213"/>
      <c r="F30" s="213"/>
      <c r="G30" s="213"/>
      <c r="H30" s="213"/>
      <c r="I30" s="1">
        <v>23</v>
      </c>
      <c r="J30" s="6">
        <v>1920071</v>
      </c>
      <c r="K30" s="6">
        <v>444000</v>
      </c>
    </row>
    <row r="31" spans="1:11" ht="12.75" customHeight="1">
      <c r="A31" s="201" t="s">
        <v>315</v>
      </c>
      <c r="B31" s="202"/>
      <c r="C31" s="202"/>
      <c r="D31" s="202"/>
      <c r="E31" s="202"/>
      <c r="F31" s="202"/>
      <c r="G31" s="202"/>
      <c r="H31" s="202"/>
      <c r="I31" s="1">
        <v>24</v>
      </c>
      <c r="J31" s="131">
        <f>SUM(J28:J30)</f>
        <v>2908143</v>
      </c>
      <c r="K31" s="131">
        <f>SUM(K28:K30)</f>
        <v>2268239</v>
      </c>
    </row>
    <row r="32" spans="1:11" ht="12.75" customHeight="1">
      <c r="A32" s="201" t="s">
        <v>243</v>
      </c>
      <c r="B32" s="202"/>
      <c r="C32" s="202"/>
      <c r="D32" s="202"/>
      <c r="E32" s="202"/>
      <c r="F32" s="202"/>
      <c r="G32" s="202"/>
      <c r="H32" s="202"/>
      <c r="I32" s="1">
        <v>25</v>
      </c>
      <c r="J32" s="131">
        <f>IF(J27&gt;J31,J27-J31,0)</f>
        <v>19949528</v>
      </c>
      <c r="K32" s="131">
        <f>IF(K27&gt;K31,K27-K31,0)</f>
        <v>0</v>
      </c>
    </row>
    <row r="33" spans="1:11" ht="12.75" customHeight="1">
      <c r="A33" s="201" t="s">
        <v>244</v>
      </c>
      <c r="B33" s="202"/>
      <c r="C33" s="202"/>
      <c r="D33" s="202"/>
      <c r="E33" s="202"/>
      <c r="F33" s="202"/>
      <c r="G33" s="202"/>
      <c r="H33" s="202"/>
      <c r="I33" s="1">
        <v>26</v>
      </c>
      <c r="J33" s="131">
        <f>IF(J31&gt;J27,J31-J27,0)</f>
        <v>0</v>
      </c>
      <c r="K33" s="131">
        <f>IF(K31&gt;K27,K31-K27,0)</f>
        <v>789722</v>
      </c>
    </row>
    <row r="34" spans="1:11" ht="12.75" customHeight="1">
      <c r="A34" s="218" t="s">
        <v>245</v>
      </c>
      <c r="B34" s="230"/>
      <c r="C34" s="230"/>
      <c r="D34" s="230"/>
      <c r="E34" s="230"/>
      <c r="F34" s="230"/>
      <c r="G34" s="230"/>
      <c r="H34" s="230"/>
      <c r="I34" s="253"/>
      <c r="J34" s="253"/>
      <c r="K34" s="254"/>
    </row>
    <row r="35" spans="1:11" ht="12.75" customHeight="1">
      <c r="A35" s="212" t="s">
        <v>246</v>
      </c>
      <c r="B35" s="213"/>
      <c r="C35" s="213"/>
      <c r="D35" s="213"/>
      <c r="E35" s="213"/>
      <c r="F35" s="213"/>
      <c r="G35" s="213"/>
      <c r="H35" s="213"/>
      <c r="I35" s="1">
        <v>27</v>
      </c>
      <c r="J35" s="6">
        <v>0</v>
      </c>
      <c r="K35" s="6">
        <v>0</v>
      </c>
    </row>
    <row r="36" spans="1:11" ht="12.75" customHeight="1">
      <c r="A36" s="212" t="s">
        <v>247</v>
      </c>
      <c r="B36" s="213"/>
      <c r="C36" s="213"/>
      <c r="D36" s="213"/>
      <c r="E36" s="213"/>
      <c r="F36" s="213"/>
      <c r="G36" s="213"/>
      <c r="H36" s="213"/>
      <c r="I36" s="1">
        <v>28</v>
      </c>
      <c r="J36" s="6">
        <v>0</v>
      </c>
      <c r="K36" s="6">
        <v>526000</v>
      </c>
    </row>
    <row r="37" spans="1:11" ht="12.75" customHeight="1">
      <c r="A37" s="212" t="s">
        <v>248</v>
      </c>
      <c r="B37" s="213"/>
      <c r="C37" s="213"/>
      <c r="D37" s="213"/>
      <c r="E37" s="213"/>
      <c r="F37" s="213"/>
      <c r="G37" s="213"/>
      <c r="H37" s="213"/>
      <c r="I37" s="1">
        <v>29</v>
      </c>
      <c r="J37" s="6">
        <v>0</v>
      </c>
      <c r="K37" s="6">
        <v>0</v>
      </c>
    </row>
    <row r="38" spans="1:11" ht="12.75" customHeight="1">
      <c r="A38" s="201" t="s">
        <v>317</v>
      </c>
      <c r="B38" s="202"/>
      <c r="C38" s="202"/>
      <c r="D38" s="202"/>
      <c r="E38" s="202"/>
      <c r="F38" s="202"/>
      <c r="G38" s="202"/>
      <c r="H38" s="202"/>
      <c r="I38" s="1">
        <v>30</v>
      </c>
      <c r="J38" s="128">
        <f>SUM(J35:J37)</f>
        <v>0</v>
      </c>
      <c r="K38" s="128">
        <f>SUM(K35:K37)</f>
        <v>526000</v>
      </c>
    </row>
    <row r="39" spans="1:11" ht="12.75" customHeight="1">
      <c r="A39" s="212" t="s">
        <v>250</v>
      </c>
      <c r="B39" s="213"/>
      <c r="C39" s="213"/>
      <c r="D39" s="213"/>
      <c r="E39" s="213"/>
      <c r="F39" s="213"/>
      <c r="G39" s="213"/>
      <c r="H39" s="213"/>
      <c r="I39" s="1">
        <v>31</v>
      </c>
      <c r="J39" s="6">
        <v>745084</v>
      </c>
      <c r="K39" s="6">
        <v>645100</v>
      </c>
    </row>
    <row r="40" spans="1:11" ht="12.75" customHeight="1">
      <c r="A40" s="212" t="s">
        <v>251</v>
      </c>
      <c r="B40" s="213"/>
      <c r="C40" s="213"/>
      <c r="D40" s="213"/>
      <c r="E40" s="213"/>
      <c r="F40" s="213"/>
      <c r="G40" s="213"/>
      <c r="H40" s="213"/>
      <c r="I40" s="1">
        <v>32</v>
      </c>
      <c r="J40" s="6">
        <v>0</v>
      </c>
      <c r="K40" s="6">
        <v>0</v>
      </c>
    </row>
    <row r="41" spans="1:11" ht="12.75" customHeight="1">
      <c r="A41" s="212" t="s">
        <v>252</v>
      </c>
      <c r="B41" s="213"/>
      <c r="C41" s="213"/>
      <c r="D41" s="213"/>
      <c r="E41" s="213"/>
      <c r="F41" s="213"/>
      <c r="G41" s="213"/>
      <c r="H41" s="213"/>
      <c r="I41" s="1">
        <v>33</v>
      </c>
      <c r="J41" s="6">
        <v>358789</v>
      </c>
      <c r="K41" s="6">
        <v>191509</v>
      </c>
    </row>
    <row r="42" spans="1:11" ht="12.75" customHeight="1">
      <c r="A42" s="212" t="s">
        <v>253</v>
      </c>
      <c r="B42" s="213"/>
      <c r="C42" s="213"/>
      <c r="D42" s="213"/>
      <c r="E42" s="213"/>
      <c r="F42" s="213"/>
      <c r="G42" s="213"/>
      <c r="H42" s="213"/>
      <c r="I42" s="1">
        <v>34</v>
      </c>
      <c r="J42" s="6"/>
      <c r="K42" s="6">
        <v>1567547</v>
      </c>
    </row>
    <row r="43" spans="1:11" ht="12.75" customHeight="1">
      <c r="A43" s="212" t="s">
        <v>254</v>
      </c>
      <c r="B43" s="213"/>
      <c r="C43" s="213"/>
      <c r="D43" s="213"/>
      <c r="E43" s="213"/>
      <c r="F43" s="213"/>
      <c r="G43" s="213"/>
      <c r="H43" s="213"/>
      <c r="I43" s="1">
        <v>35</v>
      </c>
      <c r="J43" s="6"/>
      <c r="K43" s="6"/>
    </row>
    <row r="44" spans="1:11" ht="12.75" customHeight="1">
      <c r="A44" s="201" t="s">
        <v>316</v>
      </c>
      <c r="B44" s="202"/>
      <c r="C44" s="202"/>
      <c r="D44" s="202"/>
      <c r="E44" s="202"/>
      <c r="F44" s="202"/>
      <c r="G44" s="202"/>
      <c r="H44" s="202"/>
      <c r="I44" s="1">
        <v>36</v>
      </c>
      <c r="J44" s="128">
        <f>SUM(J39:J43)</f>
        <v>1103873</v>
      </c>
      <c r="K44" s="128">
        <f>SUM(K39:K43)</f>
        <v>2404156</v>
      </c>
    </row>
    <row r="45" spans="1:11" ht="12.75" customHeight="1">
      <c r="A45" s="201" t="s">
        <v>256</v>
      </c>
      <c r="B45" s="202"/>
      <c r="C45" s="202"/>
      <c r="D45" s="202"/>
      <c r="E45" s="202"/>
      <c r="F45" s="202"/>
      <c r="G45" s="202"/>
      <c r="H45" s="202"/>
      <c r="I45" s="1">
        <v>37</v>
      </c>
      <c r="J45" s="128">
        <f>IF(J38&gt;J44,J38-J44,0)</f>
        <v>0</v>
      </c>
      <c r="K45" s="128">
        <f>IF(K38&gt;K44,K38-K44,0)</f>
        <v>0</v>
      </c>
    </row>
    <row r="46" spans="1:11" ht="12.75" customHeight="1">
      <c r="A46" s="201" t="s">
        <v>257</v>
      </c>
      <c r="B46" s="202"/>
      <c r="C46" s="202"/>
      <c r="D46" s="202"/>
      <c r="E46" s="202"/>
      <c r="F46" s="202"/>
      <c r="G46" s="202"/>
      <c r="H46" s="202"/>
      <c r="I46" s="1">
        <v>38</v>
      </c>
      <c r="J46" s="128">
        <f>IF(J44&gt;J38,J44-J38,0)</f>
        <v>1103873</v>
      </c>
      <c r="K46" s="128">
        <f>IF(K44&gt;K38,K44-K38,0)</f>
        <v>1878156</v>
      </c>
    </row>
    <row r="47" spans="1:11" ht="12.75" customHeight="1">
      <c r="A47" s="212" t="s">
        <v>258</v>
      </c>
      <c r="B47" s="213"/>
      <c r="C47" s="213"/>
      <c r="D47" s="213"/>
      <c r="E47" s="213"/>
      <c r="F47" s="213"/>
      <c r="G47" s="213"/>
      <c r="H47" s="213"/>
      <c r="I47" s="1">
        <v>39</v>
      </c>
      <c r="J47" s="40">
        <f>IF(J19-J20+J32-J33+J45-J46&gt;0,J19-J20+J32-J33+J45-J46,0)</f>
        <v>2967267</v>
      </c>
      <c r="K47" s="40">
        <f>K19</f>
        <v>6316318</v>
      </c>
    </row>
    <row r="48" spans="1:11" ht="12.75" customHeight="1">
      <c r="A48" s="212" t="s">
        <v>259</v>
      </c>
      <c r="B48" s="213"/>
      <c r="C48" s="213"/>
      <c r="D48" s="213"/>
      <c r="E48" s="213"/>
      <c r="F48" s="213"/>
      <c r="G48" s="213"/>
      <c r="H48" s="213"/>
      <c r="I48" s="1">
        <v>40</v>
      </c>
      <c r="J48" s="40">
        <f>IF(J20-J19+J33-J32+J46-J45&gt;0,J20-J19+J33-J32+J46-J45,0)</f>
        <v>0</v>
      </c>
      <c r="K48" s="40">
        <f>K33+K46</f>
        <v>2667878</v>
      </c>
    </row>
    <row r="49" spans="1:11" ht="12.75" customHeight="1">
      <c r="A49" s="212" t="s">
        <v>260</v>
      </c>
      <c r="B49" s="213"/>
      <c r="C49" s="213"/>
      <c r="D49" s="213"/>
      <c r="E49" s="213"/>
      <c r="F49" s="213"/>
      <c r="G49" s="213"/>
      <c r="H49" s="213"/>
      <c r="I49" s="1">
        <v>41</v>
      </c>
      <c r="J49" s="129">
        <v>430996</v>
      </c>
      <c r="K49" s="129">
        <v>3533730</v>
      </c>
    </row>
    <row r="50" spans="1:11" ht="12.75" customHeight="1">
      <c r="A50" s="212" t="s">
        <v>262</v>
      </c>
      <c r="B50" s="213"/>
      <c r="C50" s="213"/>
      <c r="D50" s="213"/>
      <c r="E50" s="213"/>
      <c r="F50" s="213"/>
      <c r="G50" s="213"/>
      <c r="H50" s="213"/>
      <c r="I50" s="1">
        <v>42</v>
      </c>
      <c r="J50" s="6">
        <v>2967267</v>
      </c>
      <c r="K50" s="6">
        <f>K47-K48</f>
        <v>3648440</v>
      </c>
    </row>
    <row r="51" spans="1:11" ht="12.75" customHeight="1">
      <c r="A51" s="212" t="s">
        <v>261</v>
      </c>
      <c r="B51" s="213"/>
      <c r="C51" s="213"/>
      <c r="D51" s="213"/>
      <c r="E51" s="213"/>
      <c r="F51" s="213"/>
      <c r="G51" s="213"/>
      <c r="H51" s="213"/>
      <c r="I51" s="1">
        <v>43</v>
      </c>
      <c r="J51" s="6">
        <f>J48</f>
        <v>0</v>
      </c>
      <c r="K51" s="6">
        <v>0</v>
      </c>
    </row>
    <row r="52" spans="1:11" ht="12.75" customHeight="1">
      <c r="A52" s="212" t="s">
        <v>263</v>
      </c>
      <c r="B52" s="213"/>
      <c r="C52" s="213"/>
      <c r="D52" s="213"/>
      <c r="E52" s="213"/>
      <c r="F52" s="213"/>
      <c r="G52" s="213"/>
      <c r="H52" s="213"/>
      <c r="I52" s="4">
        <v>44</v>
      </c>
      <c r="J52" s="132">
        <f>J49+J50-J51</f>
        <v>3398263</v>
      </c>
      <c r="K52" s="132">
        <f>K49+K50-K51</f>
        <v>7182170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14:K17 J7:K12 J28:K30 J22:K26 J49:K51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31:K33 J18:K20 J27:K27 J44:K48 J38:K38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4" sqref="A4:H4"/>
    </sheetView>
  </sheetViews>
  <sheetFormatPr defaultColWidth="9.140625" defaultRowHeight="12.75"/>
  <cols>
    <col min="1" max="16384" width="9.140625" style="39" customWidth="1"/>
  </cols>
  <sheetData>
    <row r="1" spans="1:11" ht="12.75" customHeight="1">
      <c r="A1" s="249" t="s">
        <v>264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2.75" customHeight="1">
      <c r="A2" s="250" t="s">
        <v>216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2.75" customHeight="1">
      <c r="A3" s="255" t="s">
        <v>320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24">
      <c r="A4" s="251" t="s">
        <v>265</v>
      </c>
      <c r="B4" s="251"/>
      <c r="C4" s="251"/>
      <c r="D4" s="251"/>
      <c r="E4" s="251"/>
      <c r="F4" s="251"/>
      <c r="G4" s="251"/>
      <c r="H4" s="251"/>
      <c r="I4" s="52" t="s">
        <v>55</v>
      </c>
      <c r="J4" s="53" t="s">
        <v>56</v>
      </c>
      <c r="K4" s="53" t="s">
        <v>57</v>
      </c>
    </row>
    <row r="5" spans="1:11" ht="12.75">
      <c r="A5" s="256">
        <v>1</v>
      </c>
      <c r="B5" s="256"/>
      <c r="C5" s="256"/>
      <c r="D5" s="256"/>
      <c r="E5" s="256"/>
      <c r="F5" s="256"/>
      <c r="G5" s="256"/>
      <c r="H5" s="256"/>
      <c r="I5" s="58">
        <v>2</v>
      </c>
      <c r="J5" s="59" t="s">
        <v>7</v>
      </c>
      <c r="K5" s="59" t="s">
        <v>8</v>
      </c>
    </row>
    <row r="6" spans="1:11" ht="12.75" customHeight="1">
      <c r="A6" s="218" t="s">
        <v>217</v>
      </c>
      <c r="B6" s="230"/>
      <c r="C6" s="230"/>
      <c r="D6" s="230"/>
      <c r="E6" s="230"/>
      <c r="F6" s="230"/>
      <c r="G6" s="230"/>
      <c r="H6" s="230"/>
      <c r="I6" s="253"/>
      <c r="J6" s="253"/>
      <c r="K6" s="254"/>
    </row>
    <row r="7" spans="1:11" ht="12.75" customHeight="1">
      <c r="A7" s="212" t="s">
        <v>266</v>
      </c>
      <c r="B7" s="213"/>
      <c r="C7" s="213"/>
      <c r="D7" s="213"/>
      <c r="E7" s="213"/>
      <c r="F7" s="213"/>
      <c r="G7" s="213"/>
      <c r="H7" s="213"/>
      <c r="I7" s="1">
        <v>1</v>
      </c>
      <c r="J7" s="5"/>
      <c r="K7" s="6"/>
    </row>
    <row r="8" spans="1:11" ht="12.75" customHeight="1">
      <c r="A8" s="212" t="s">
        <v>267</v>
      </c>
      <c r="B8" s="213"/>
      <c r="C8" s="213"/>
      <c r="D8" s="213"/>
      <c r="E8" s="213"/>
      <c r="F8" s="213"/>
      <c r="G8" s="213"/>
      <c r="H8" s="213"/>
      <c r="I8" s="1">
        <v>2</v>
      </c>
      <c r="J8" s="5"/>
      <c r="K8" s="6"/>
    </row>
    <row r="9" spans="1:11" ht="12.75" customHeight="1">
      <c r="A9" s="212" t="s">
        <v>268</v>
      </c>
      <c r="B9" s="213"/>
      <c r="C9" s="213"/>
      <c r="D9" s="213"/>
      <c r="E9" s="213"/>
      <c r="F9" s="213"/>
      <c r="G9" s="213"/>
      <c r="H9" s="213"/>
      <c r="I9" s="1">
        <v>3</v>
      </c>
      <c r="J9" s="5"/>
      <c r="K9" s="6"/>
    </row>
    <row r="10" spans="1:11" ht="12.75" customHeight="1">
      <c r="A10" s="212" t="s">
        <v>269</v>
      </c>
      <c r="B10" s="213"/>
      <c r="C10" s="213"/>
      <c r="D10" s="213"/>
      <c r="E10" s="213"/>
      <c r="F10" s="213"/>
      <c r="G10" s="213"/>
      <c r="H10" s="213"/>
      <c r="I10" s="1">
        <v>4</v>
      </c>
      <c r="J10" s="5"/>
      <c r="K10" s="6"/>
    </row>
    <row r="11" spans="1:11" ht="12.75" customHeight="1">
      <c r="A11" s="212" t="s">
        <v>270</v>
      </c>
      <c r="B11" s="213"/>
      <c r="C11" s="213"/>
      <c r="D11" s="213"/>
      <c r="E11" s="213"/>
      <c r="F11" s="213"/>
      <c r="G11" s="213"/>
      <c r="H11" s="213"/>
      <c r="I11" s="1">
        <v>5</v>
      </c>
      <c r="J11" s="5"/>
      <c r="K11" s="6"/>
    </row>
    <row r="12" spans="1:11" ht="12.75" customHeight="1">
      <c r="A12" s="201" t="s">
        <v>271</v>
      </c>
      <c r="B12" s="202"/>
      <c r="C12" s="202"/>
      <c r="D12" s="202"/>
      <c r="E12" s="202"/>
      <c r="F12" s="202"/>
      <c r="G12" s="202"/>
      <c r="H12" s="202"/>
      <c r="I12" s="1">
        <v>6</v>
      </c>
      <c r="J12" s="50">
        <f>SUM(J7:J11)</f>
        <v>0</v>
      </c>
      <c r="K12" s="40">
        <f>SUM(K7:K11)</f>
        <v>0</v>
      </c>
    </row>
    <row r="13" spans="1:11" ht="12.75" customHeight="1">
      <c r="A13" s="212" t="s">
        <v>272</v>
      </c>
      <c r="B13" s="213"/>
      <c r="C13" s="213"/>
      <c r="D13" s="213"/>
      <c r="E13" s="213"/>
      <c r="F13" s="213"/>
      <c r="G13" s="213"/>
      <c r="H13" s="213"/>
      <c r="I13" s="1">
        <v>7</v>
      </c>
      <c r="J13" s="5"/>
      <c r="K13" s="6"/>
    </row>
    <row r="14" spans="1:11" ht="12.75" customHeight="1">
      <c r="A14" s="212" t="s">
        <v>273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6"/>
    </row>
    <row r="15" spans="1:11" ht="12.75" customHeight="1">
      <c r="A15" s="212" t="s">
        <v>274</v>
      </c>
      <c r="B15" s="213"/>
      <c r="C15" s="213"/>
      <c r="D15" s="213"/>
      <c r="E15" s="213"/>
      <c r="F15" s="213"/>
      <c r="G15" s="213"/>
      <c r="H15" s="213"/>
      <c r="I15" s="1">
        <v>9</v>
      </c>
      <c r="J15" s="5"/>
      <c r="K15" s="6"/>
    </row>
    <row r="16" spans="1:11" ht="12.75" customHeight="1">
      <c r="A16" s="212" t="s">
        <v>275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/>
      <c r="K16" s="6"/>
    </row>
    <row r="17" spans="1:11" ht="12.75" customHeight="1">
      <c r="A17" s="212" t="s">
        <v>276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/>
      <c r="K17" s="6"/>
    </row>
    <row r="18" spans="1:11" ht="12.75" customHeight="1">
      <c r="A18" s="212" t="s">
        <v>277</v>
      </c>
      <c r="B18" s="213"/>
      <c r="C18" s="213"/>
      <c r="D18" s="213"/>
      <c r="E18" s="213"/>
      <c r="F18" s="213"/>
      <c r="G18" s="213"/>
      <c r="H18" s="213"/>
      <c r="I18" s="1">
        <v>12</v>
      </c>
      <c r="J18" s="5"/>
      <c r="K18" s="6"/>
    </row>
    <row r="19" spans="1:11" ht="12.75" customHeight="1">
      <c r="A19" s="201" t="s">
        <v>278</v>
      </c>
      <c r="B19" s="202"/>
      <c r="C19" s="202"/>
      <c r="D19" s="202"/>
      <c r="E19" s="202"/>
      <c r="F19" s="202"/>
      <c r="G19" s="202"/>
      <c r="H19" s="202"/>
      <c r="I19" s="1">
        <v>13</v>
      </c>
      <c r="J19" s="50">
        <f>SUM(J13:J18)</f>
        <v>0</v>
      </c>
      <c r="K19" s="40">
        <f>SUM(K13:K18)</f>
        <v>0</v>
      </c>
    </row>
    <row r="20" spans="1:11" ht="12.75" customHeight="1">
      <c r="A20" s="201" t="s">
        <v>230</v>
      </c>
      <c r="B20" s="202"/>
      <c r="C20" s="202"/>
      <c r="D20" s="202"/>
      <c r="E20" s="202"/>
      <c r="F20" s="202"/>
      <c r="G20" s="202"/>
      <c r="H20" s="202"/>
      <c r="I20" s="1">
        <v>14</v>
      </c>
      <c r="J20" s="50">
        <f>IF(J12&gt;J19,J12-J19,0)</f>
        <v>0</v>
      </c>
      <c r="K20" s="40">
        <f>IF(K12&gt;K19,K12-K19,0)</f>
        <v>0</v>
      </c>
    </row>
    <row r="21" spans="1:11" ht="12.75" customHeight="1">
      <c r="A21" s="201" t="s">
        <v>231</v>
      </c>
      <c r="B21" s="202"/>
      <c r="C21" s="202"/>
      <c r="D21" s="202"/>
      <c r="E21" s="202"/>
      <c r="F21" s="202"/>
      <c r="G21" s="202"/>
      <c r="H21" s="202"/>
      <c r="I21" s="1">
        <v>15</v>
      </c>
      <c r="J21" s="50">
        <f>IF(J19&gt;J12,J19-J12,0)</f>
        <v>0</v>
      </c>
      <c r="K21" s="40">
        <f>IF(K19&gt;K12,K19-K12,0)</f>
        <v>0</v>
      </c>
    </row>
    <row r="22" spans="1:11" ht="12.75" customHeight="1">
      <c r="A22" s="218" t="s">
        <v>232</v>
      </c>
      <c r="B22" s="230"/>
      <c r="C22" s="230"/>
      <c r="D22" s="230"/>
      <c r="E22" s="230"/>
      <c r="F22" s="230"/>
      <c r="G22" s="230"/>
      <c r="H22" s="230"/>
      <c r="I22" s="253"/>
      <c r="J22" s="253"/>
      <c r="K22" s="254"/>
    </row>
    <row r="23" spans="1:11" ht="12.75" customHeight="1">
      <c r="A23" s="212" t="s">
        <v>233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6"/>
    </row>
    <row r="24" spans="1:11" ht="12.75" customHeight="1">
      <c r="A24" s="212" t="s">
        <v>234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6"/>
    </row>
    <row r="25" spans="1:11" ht="12.75" customHeight="1">
      <c r="A25" s="212" t="s">
        <v>235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6"/>
    </row>
    <row r="26" spans="1:11" ht="12.75" customHeight="1">
      <c r="A26" s="212" t="s">
        <v>236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6"/>
    </row>
    <row r="27" spans="1:11" ht="12.75" customHeight="1">
      <c r="A27" s="212" t="s">
        <v>237</v>
      </c>
      <c r="B27" s="213"/>
      <c r="C27" s="213"/>
      <c r="D27" s="213"/>
      <c r="E27" s="213"/>
      <c r="F27" s="213"/>
      <c r="G27" s="213"/>
      <c r="H27" s="213"/>
      <c r="I27" s="1">
        <v>20</v>
      </c>
      <c r="J27" s="5"/>
      <c r="K27" s="6"/>
    </row>
    <row r="28" spans="1:11" ht="12.75" customHeight="1">
      <c r="A28" s="201" t="s">
        <v>238</v>
      </c>
      <c r="B28" s="202"/>
      <c r="C28" s="202"/>
      <c r="D28" s="202"/>
      <c r="E28" s="202"/>
      <c r="F28" s="202"/>
      <c r="G28" s="202"/>
      <c r="H28" s="202"/>
      <c r="I28" s="1">
        <v>21</v>
      </c>
      <c r="J28" s="50">
        <f>SUM(J23:J27)</f>
        <v>0</v>
      </c>
      <c r="K28" s="40">
        <f>SUM(K23:K27)</f>
        <v>0</v>
      </c>
    </row>
    <row r="29" spans="1:11" ht="12.75" customHeight="1">
      <c r="A29" s="212" t="s">
        <v>239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6"/>
    </row>
    <row r="30" spans="1:11" ht="12.75" customHeight="1">
      <c r="A30" s="212" t="s">
        <v>240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6"/>
    </row>
    <row r="31" spans="1:11" ht="12.75" customHeight="1">
      <c r="A31" s="212" t="s">
        <v>241</v>
      </c>
      <c r="B31" s="213"/>
      <c r="C31" s="213"/>
      <c r="D31" s="213"/>
      <c r="E31" s="213"/>
      <c r="F31" s="213"/>
      <c r="G31" s="213"/>
      <c r="H31" s="213"/>
      <c r="I31" s="1">
        <v>24</v>
      </c>
      <c r="J31" s="5"/>
      <c r="K31" s="6"/>
    </row>
    <row r="32" spans="1:11" ht="12.75" customHeight="1">
      <c r="A32" s="201" t="s">
        <v>242</v>
      </c>
      <c r="B32" s="202"/>
      <c r="C32" s="202"/>
      <c r="D32" s="202"/>
      <c r="E32" s="202"/>
      <c r="F32" s="202"/>
      <c r="G32" s="202"/>
      <c r="H32" s="202"/>
      <c r="I32" s="1">
        <v>25</v>
      </c>
      <c r="J32" s="50">
        <f>SUM(J29:J31)</f>
        <v>0</v>
      </c>
      <c r="K32" s="40">
        <f>SUM(K29:K31)</f>
        <v>0</v>
      </c>
    </row>
    <row r="33" spans="1:11" ht="12.75" customHeight="1">
      <c r="A33" s="201" t="s">
        <v>243</v>
      </c>
      <c r="B33" s="202"/>
      <c r="C33" s="202"/>
      <c r="D33" s="202"/>
      <c r="E33" s="202"/>
      <c r="F33" s="202"/>
      <c r="G33" s="202"/>
      <c r="H33" s="202"/>
      <c r="I33" s="1">
        <v>26</v>
      </c>
      <c r="J33" s="50">
        <f>IF(J28&gt;J32,J28-J32,0)</f>
        <v>0</v>
      </c>
      <c r="K33" s="40">
        <f>IF(K28&gt;K32,K28-K32,0)</f>
        <v>0</v>
      </c>
    </row>
    <row r="34" spans="1:11" ht="12.75" customHeight="1">
      <c r="A34" s="201" t="s">
        <v>244</v>
      </c>
      <c r="B34" s="202"/>
      <c r="C34" s="202"/>
      <c r="D34" s="202"/>
      <c r="E34" s="202"/>
      <c r="F34" s="202"/>
      <c r="G34" s="202"/>
      <c r="H34" s="202"/>
      <c r="I34" s="1">
        <v>27</v>
      </c>
      <c r="J34" s="50">
        <f>IF(J32&gt;J28,J32-J28,0)</f>
        <v>0</v>
      </c>
      <c r="K34" s="40">
        <f>IF(K32&gt;K28,K32-K28,0)</f>
        <v>0</v>
      </c>
    </row>
    <row r="35" spans="1:11" ht="12.75" customHeight="1">
      <c r="A35" s="218" t="s">
        <v>245</v>
      </c>
      <c r="B35" s="230"/>
      <c r="C35" s="230"/>
      <c r="D35" s="230"/>
      <c r="E35" s="230"/>
      <c r="F35" s="230"/>
      <c r="G35" s="230"/>
      <c r="H35" s="230"/>
      <c r="I35" s="253"/>
      <c r="J35" s="253"/>
      <c r="K35" s="254"/>
    </row>
    <row r="36" spans="1:11" ht="12.75" customHeight="1">
      <c r="A36" s="212" t="s">
        <v>246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/>
      <c r="K36" s="6"/>
    </row>
    <row r="37" spans="1:11" ht="12.75" customHeight="1">
      <c r="A37" s="212" t="s">
        <v>247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6"/>
    </row>
    <row r="38" spans="1:11" ht="12.75" customHeight="1">
      <c r="A38" s="212" t="s">
        <v>248</v>
      </c>
      <c r="B38" s="213"/>
      <c r="C38" s="213"/>
      <c r="D38" s="213"/>
      <c r="E38" s="213"/>
      <c r="F38" s="213"/>
      <c r="G38" s="213"/>
      <c r="H38" s="213"/>
      <c r="I38" s="1">
        <v>30</v>
      </c>
      <c r="J38" s="5"/>
      <c r="K38" s="6"/>
    </row>
    <row r="39" spans="1:11" ht="12.75" customHeight="1">
      <c r="A39" s="201" t="s">
        <v>249</v>
      </c>
      <c r="B39" s="202"/>
      <c r="C39" s="202"/>
      <c r="D39" s="202"/>
      <c r="E39" s="202"/>
      <c r="F39" s="202"/>
      <c r="G39" s="202"/>
      <c r="H39" s="202"/>
      <c r="I39" s="1">
        <v>31</v>
      </c>
      <c r="J39" s="50">
        <f>SUM(J36:J38)</f>
        <v>0</v>
      </c>
      <c r="K39" s="40">
        <f>SUM(K36:K38)</f>
        <v>0</v>
      </c>
    </row>
    <row r="40" spans="1:11" ht="12.75" customHeight="1">
      <c r="A40" s="212" t="s">
        <v>250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6"/>
    </row>
    <row r="41" spans="1:11" ht="12.75" customHeight="1">
      <c r="A41" s="212" t="s">
        <v>251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6"/>
    </row>
    <row r="42" spans="1:11" ht="12.75" customHeight="1">
      <c r="A42" s="212" t="s">
        <v>252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6"/>
    </row>
    <row r="43" spans="1:11" ht="12.75" customHeight="1">
      <c r="A43" s="212" t="s">
        <v>253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6"/>
    </row>
    <row r="44" spans="1:11" ht="12.75" customHeight="1">
      <c r="A44" s="212" t="s">
        <v>254</v>
      </c>
      <c r="B44" s="213"/>
      <c r="C44" s="213"/>
      <c r="D44" s="213"/>
      <c r="E44" s="213"/>
      <c r="F44" s="213"/>
      <c r="G44" s="213"/>
      <c r="H44" s="213"/>
      <c r="I44" s="1">
        <v>36</v>
      </c>
      <c r="J44" s="5"/>
      <c r="K44" s="6"/>
    </row>
    <row r="45" spans="1:11" ht="12.75" customHeight="1">
      <c r="A45" s="201" t="s">
        <v>255</v>
      </c>
      <c r="B45" s="202"/>
      <c r="C45" s="202"/>
      <c r="D45" s="202"/>
      <c r="E45" s="202"/>
      <c r="F45" s="202"/>
      <c r="G45" s="202"/>
      <c r="H45" s="202"/>
      <c r="I45" s="1">
        <v>37</v>
      </c>
      <c r="J45" s="50">
        <f>SUM(J40:J44)</f>
        <v>0</v>
      </c>
      <c r="K45" s="40">
        <f>SUM(K40:K44)</f>
        <v>0</v>
      </c>
    </row>
    <row r="46" spans="1:11" ht="12.75" customHeight="1">
      <c r="A46" s="201" t="s">
        <v>256</v>
      </c>
      <c r="B46" s="202"/>
      <c r="C46" s="202"/>
      <c r="D46" s="202"/>
      <c r="E46" s="202"/>
      <c r="F46" s="202"/>
      <c r="G46" s="202"/>
      <c r="H46" s="202"/>
      <c r="I46" s="1">
        <v>38</v>
      </c>
      <c r="J46" s="50">
        <f>IF(J39&gt;J45,J39-J45,0)</f>
        <v>0</v>
      </c>
      <c r="K46" s="40">
        <f>IF(K39&gt;K45,K39-K45,0)</f>
        <v>0</v>
      </c>
    </row>
    <row r="47" spans="1:11" ht="12.75" customHeight="1">
      <c r="A47" s="201" t="s">
        <v>257</v>
      </c>
      <c r="B47" s="202"/>
      <c r="C47" s="202"/>
      <c r="D47" s="202"/>
      <c r="E47" s="202"/>
      <c r="F47" s="202"/>
      <c r="G47" s="202"/>
      <c r="H47" s="202"/>
      <c r="I47" s="1">
        <v>39</v>
      </c>
      <c r="J47" s="50">
        <f>IF(J45&gt;J39,J45-J39,0)</f>
        <v>0</v>
      </c>
      <c r="K47" s="40">
        <f>IF(K45&gt;K39,K45-K39,0)</f>
        <v>0</v>
      </c>
    </row>
    <row r="48" spans="1:11" ht="12.75" customHeight="1">
      <c r="A48" s="212" t="s">
        <v>258</v>
      </c>
      <c r="B48" s="213"/>
      <c r="C48" s="213"/>
      <c r="D48" s="213"/>
      <c r="E48" s="213"/>
      <c r="F48" s="213"/>
      <c r="G48" s="213"/>
      <c r="H48" s="213"/>
      <c r="I48" s="1">
        <v>40</v>
      </c>
      <c r="J48" s="50">
        <f>IF(J20-J21+J33-J34+J46-J47&gt;0,J20-J21+J33-J34+J46-J47,0)</f>
        <v>0</v>
      </c>
      <c r="K48" s="40">
        <f>IF(K20-K21+K33-K34+K46-K47&gt;0,K20-K21+K33-K34+K46-K47,0)</f>
        <v>0</v>
      </c>
    </row>
    <row r="49" spans="1:11" ht="12.75" customHeight="1">
      <c r="A49" s="212" t="s">
        <v>259</v>
      </c>
      <c r="B49" s="213"/>
      <c r="C49" s="213"/>
      <c r="D49" s="213"/>
      <c r="E49" s="213"/>
      <c r="F49" s="213"/>
      <c r="G49" s="213"/>
      <c r="H49" s="213"/>
      <c r="I49" s="1">
        <v>41</v>
      </c>
      <c r="J49" s="50">
        <f>IF(J21-J20+J34-J33+J47-J46&gt;0,J21-J20+J34-J33+J47-J46,0)</f>
        <v>0</v>
      </c>
      <c r="K49" s="40">
        <f>IF(K21-K20+K34-K33+K47-K46&gt;0,K21-K20+K34-K33+K47-K46,0)</f>
        <v>0</v>
      </c>
    </row>
    <row r="50" spans="1:11" ht="12.75" customHeight="1">
      <c r="A50" s="212" t="s">
        <v>260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/>
      <c r="K50" s="6"/>
    </row>
    <row r="51" spans="1:11" ht="12.75" customHeight="1">
      <c r="A51" s="212" t="s">
        <v>261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/>
      <c r="K51" s="6"/>
    </row>
    <row r="52" spans="1:11" ht="12.75" customHeight="1">
      <c r="A52" s="212" t="s">
        <v>262</v>
      </c>
      <c r="B52" s="213"/>
      <c r="C52" s="213"/>
      <c r="D52" s="213"/>
      <c r="E52" s="213"/>
      <c r="F52" s="213"/>
      <c r="G52" s="213"/>
      <c r="H52" s="213"/>
      <c r="I52" s="1">
        <v>44</v>
      </c>
      <c r="J52" s="5"/>
      <c r="K52" s="6"/>
    </row>
    <row r="53" spans="1:11" ht="12.75" customHeight="1">
      <c r="A53" s="212" t="s">
        <v>263</v>
      </c>
      <c r="B53" s="213"/>
      <c r="C53" s="213"/>
      <c r="D53" s="213"/>
      <c r="E53" s="213"/>
      <c r="F53" s="213"/>
      <c r="G53" s="213"/>
      <c r="H53" s="213"/>
      <c r="I53" s="4">
        <v>45</v>
      </c>
      <c r="J53" s="51">
        <f>J50+J51-J52</f>
        <v>0</v>
      </c>
      <c r="K53" s="47">
        <f>K50+K51-K52</f>
        <v>0</v>
      </c>
    </row>
    <row r="54" spans="1:11" ht="12.75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45:K49 J28:K28 J19:K21 J39:K39 J32:K34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5" sqref="J5"/>
    </sheetView>
  </sheetViews>
  <sheetFormatPr defaultColWidth="9.140625" defaultRowHeight="12.75"/>
  <cols>
    <col min="1" max="4" width="9.140625" style="62" customWidth="1"/>
    <col min="5" max="5" width="10.421875" style="62" bestFit="1" customWidth="1"/>
    <col min="6" max="9" width="9.140625" style="62" customWidth="1"/>
    <col min="10" max="11" width="9.57421875" style="62" bestFit="1" customWidth="1"/>
    <col min="12" max="16384" width="9.140625" style="62" customWidth="1"/>
  </cols>
  <sheetData>
    <row r="1" spans="1:12" ht="12.75" customHeight="1">
      <c r="A1" s="263" t="s">
        <v>279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61"/>
    </row>
    <row r="2" spans="1:12" ht="15.75">
      <c r="A2" s="32"/>
      <c r="B2" s="60"/>
      <c r="C2" s="273" t="s">
        <v>280</v>
      </c>
      <c r="D2" s="273"/>
      <c r="E2" s="63">
        <v>42736</v>
      </c>
      <c r="F2" s="33" t="s">
        <v>281</v>
      </c>
      <c r="G2" s="274">
        <v>42916</v>
      </c>
      <c r="H2" s="275"/>
      <c r="I2" s="60"/>
      <c r="J2" s="60"/>
      <c r="K2" s="60"/>
      <c r="L2" s="64"/>
    </row>
    <row r="3" spans="1:11" ht="23.25" customHeight="1">
      <c r="A3" s="276" t="s">
        <v>54</v>
      </c>
      <c r="B3" s="276"/>
      <c r="C3" s="276"/>
      <c r="D3" s="276"/>
      <c r="E3" s="276"/>
      <c r="F3" s="276"/>
      <c r="G3" s="276"/>
      <c r="H3" s="276"/>
      <c r="I3" s="66" t="s">
        <v>55</v>
      </c>
      <c r="J3" s="53" t="s">
        <v>282</v>
      </c>
      <c r="K3" s="53" t="s">
        <v>283</v>
      </c>
    </row>
    <row r="4" spans="1:11" ht="12.75">
      <c r="A4" s="277">
        <v>1</v>
      </c>
      <c r="B4" s="277"/>
      <c r="C4" s="277"/>
      <c r="D4" s="277"/>
      <c r="E4" s="277"/>
      <c r="F4" s="277"/>
      <c r="G4" s="277"/>
      <c r="H4" s="277"/>
      <c r="I4" s="68">
        <v>2</v>
      </c>
      <c r="J4" s="67" t="s">
        <v>7</v>
      </c>
      <c r="K4" s="67" t="s">
        <v>8</v>
      </c>
    </row>
    <row r="5" spans="1:11" ht="12.75" customHeight="1">
      <c r="A5" s="265" t="s">
        <v>284</v>
      </c>
      <c r="B5" s="266"/>
      <c r="C5" s="266"/>
      <c r="D5" s="266"/>
      <c r="E5" s="266"/>
      <c r="F5" s="266"/>
      <c r="G5" s="266"/>
      <c r="H5" s="266"/>
      <c r="I5" s="34">
        <v>1</v>
      </c>
      <c r="J5" s="6">
        <v>116604710</v>
      </c>
      <c r="K5" s="126">
        <f>'[2]Bilanca'!K70</f>
        <v>116604710</v>
      </c>
    </row>
    <row r="6" spans="1:11" ht="12.75" customHeight="1">
      <c r="A6" s="265" t="s">
        <v>285</v>
      </c>
      <c r="B6" s="266"/>
      <c r="C6" s="266"/>
      <c r="D6" s="266"/>
      <c r="E6" s="266"/>
      <c r="F6" s="266"/>
      <c r="G6" s="266"/>
      <c r="H6" s="266"/>
      <c r="I6" s="34">
        <v>2</v>
      </c>
      <c r="J6" s="6"/>
      <c r="K6" s="6">
        <v>0</v>
      </c>
    </row>
    <row r="7" spans="1:11" ht="12.75" customHeight="1">
      <c r="A7" s="265" t="s">
        <v>286</v>
      </c>
      <c r="B7" s="266"/>
      <c r="C7" s="266"/>
      <c r="D7" s="266"/>
      <c r="E7" s="266"/>
      <c r="F7" s="266"/>
      <c r="G7" s="266"/>
      <c r="H7" s="266"/>
      <c r="I7" s="34">
        <v>3</v>
      </c>
      <c r="J7" s="40">
        <f>'[1]Bilanca'!J72</f>
        <v>0</v>
      </c>
      <c r="K7" s="6">
        <f>'[2]Bilanca'!K72</f>
        <v>-3104380</v>
      </c>
    </row>
    <row r="8" spans="1:11" ht="12.75" customHeight="1">
      <c r="A8" s="265" t="s">
        <v>287</v>
      </c>
      <c r="B8" s="266"/>
      <c r="C8" s="266"/>
      <c r="D8" s="266"/>
      <c r="E8" s="266"/>
      <c r="F8" s="266"/>
      <c r="G8" s="266"/>
      <c r="H8" s="266"/>
      <c r="I8" s="34">
        <v>4</v>
      </c>
      <c r="J8" s="6">
        <v>-223342725</v>
      </c>
      <c r="K8" s="6">
        <f>'[2]Bilanca'!K79</f>
        <v>-282166420</v>
      </c>
    </row>
    <row r="9" spans="1:11" ht="12.75" customHeight="1">
      <c r="A9" s="265" t="s">
        <v>288</v>
      </c>
      <c r="B9" s="266"/>
      <c r="C9" s="266"/>
      <c r="D9" s="266"/>
      <c r="E9" s="266"/>
      <c r="F9" s="266"/>
      <c r="G9" s="266"/>
      <c r="H9" s="266"/>
      <c r="I9" s="34">
        <v>5</v>
      </c>
      <c r="J9" s="6">
        <v>-60686367</v>
      </c>
      <c r="K9" s="6">
        <f>'[2]Bilanca'!K83</f>
        <v>12102498</v>
      </c>
    </row>
    <row r="10" spans="1:11" ht="12.75" customHeight="1">
      <c r="A10" s="265" t="s">
        <v>289</v>
      </c>
      <c r="B10" s="266"/>
      <c r="C10" s="266"/>
      <c r="D10" s="266"/>
      <c r="E10" s="266"/>
      <c r="F10" s="266"/>
      <c r="G10" s="266"/>
      <c r="H10" s="266"/>
      <c r="I10" s="34">
        <v>6</v>
      </c>
      <c r="J10" s="6">
        <v>137913699</v>
      </c>
      <c r="K10" s="6">
        <f>'[2]Bilanca'!K78</f>
        <v>135815666</v>
      </c>
    </row>
    <row r="11" spans="1:11" ht="12.75" customHeight="1">
      <c r="A11" s="265" t="s">
        <v>290</v>
      </c>
      <c r="B11" s="266"/>
      <c r="C11" s="266"/>
      <c r="D11" s="266"/>
      <c r="E11" s="266"/>
      <c r="F11" s="266"/>
      <c r="G11" s="266"/>
      <c r="H11" s="266"/>
      <c r="I11" s="34">
        <v>7</v>
      </c>
      <c r="J11" s="6">
        <v>0</v>
      </c>
      <c r="K11" s="6"/>
    </row>
    <row r="12" spans="1:11" ht="12.75" customHeight="1">
      <c r="A12" s="265" t="s">
        <v>291</v>
      </c>
      <c r="B12" s="266"/>
      <c r="C12" s="266"/>
      <c r="D12" s="266"/>
      <c r="E12" s="266"/>
      <c r="F12" s="266"/>
      <c r="G12" s="266"/>
      <c r="H12" s="266"/>
      <c r="I12" s="34">
        <v>8</v>
      </c>
      <c r="J12" s="6">
        <v>0</v>
      </c>
      <c r="K12" s="6">
        <v>0</v>
      </c>
    </row>
    <row r="13" spans="1:11" ht="12.75" customHeight="1">
      <c r="A13" s="265" t="s">
        <v>292</v>
      </c>
      <c r="B13" s="266"/>
      <c r="C13" s="266"/>
      <c r="D13" s="266"/>
      <c r="E13" s="266"/>
      <c r="F13" s="266"/>
      <c r="G13" s="266"/>
      <c r="H13" s="266"/>
      <c r="I13" s="34">
        <v>9</v>
      </c>
      <c r="J13" s="6">
        <v>0</v>
      </c>
      <c r="K13" s="6"/>
    </row>
    <row r="14" spans="1:11" ht="12.75" customHeight="1">
      <c r="A14" s="267" t="s">
        <v>293</v>
      </c>
      <c r="B14" s="268"/>
      <c r="C14" s="268"/>
      <c r="D14" s="268"/>
      <c r="E14" s="268"/>
      <c r="F14" s="268"/>
      <c r="G14" s="268"/>
      <c r="H14" s="268"/>
      <c r="I14" s="34">
        <v>10</v>
      </c>
      <c r="J14" s="128">
        <f>SUM(J5:J13)</f>
        <v>-29510683</v>
      </c>
      <c r="K14" s="128">
        <f>SUM(K5:K13)</f>
        <v>-20747926</v>
      </c>
    </row>
    <row r="15" spans="1:11" ht="12.75" customHeight="1">
      <c r="A15" s="265" t="s">
        <v>294</v>
      </c>
      <c r="B15" s="266"/>
      <c r="C15" s="266"/>
      <c r="D15" s="266"/>
      <c r="E15" s="266"/>
      <c r="F15" s="266"/>
      <c r="G15" s="266"/>
      <c r="H15" s="266"/>
      <c r="I15" s="34">
        <v>11</v>
      </c>
      <c r="J15" s="6">
        <v>-235362</v>
      </c>
      <c r="K15" s="6"/>
    </row>
    <row r="16" spans="1:11" ht="12.75" customHeight="1">
      <c r="A16" s="265" t="s">
        <v>295</v>
      </c>
      <c r="B16" s="266"/>
      <c r="C16" s="266"/>
      <c r="D16" s="266"/>
      <c r="E16" s="266"/>
      <c r="F16" s="266"/>
      <c r="G16" s="266"/>
      <c r="H16" s="266"/>
      <c r="I16" s="34">
        <v>12</v>
      </c>
      <c r="J16" s="6"/>
      <c r="K16" s="6"/>
    </row>
    <row r="17" spans="1:11" ht="12.75" customHeight="1">
      <c r="A17" s="265" t="s">
        <v>296</v>
      </c>
      <c r="B17" s="266"/>
      <c r="C17" s="266"/>
      <c r="D17" s="266"/>
      <c r="E17" s="266"/>
      <c r="F17" s="266"/>
      <c r="G17" s="266"/>
      <c r="H17" s="266"/>
      <c r="I17" s="34">
        <v>13</v>
      </c>
      <c r="J17" s="6"/>
      <c r="K17" s="6"/>
    </row>
    <row r="18" spans="1:11" ht="12.75" customHeight="1">
      <c r="A18" s="265" t="s">
        <v>297</v>
      </c>
      <c r="B18" s="266"/>
      <c r="C18" s="266"/>
      <c r="D18" s="266"/>
      <c r="E18" s="266"/>
      <c r="F18" s="266"/>
      <c r="G18" s="266"/>
      <c r="H18" s="266"/>
      <c r="I18" s="34">
        <v>14</v>
      </c>
      <c r="J18" s="6"/>
      <c r="K18" s="6"/>
    </row>
    <row r="19" spans="1:11" ht="12.75" customHeight="1">
      <c r="A19" s="265" t="s">
        <v>298</v>
      </c>
      <c r="B19" s="266"/>
      <c r="C19" s="266"/>
      <c r="D19" s="266"/>
      <c r="E19" s="266"/>
      <c r="F19" s="266"/>
      <c r="G19" s="266"/>
      <c r="H19" s="266"/>
      <c r="I19" s="34">
        <v>15</v>
      </c>
      <c r="J19" s="6"/>
      <c r="K19" s="6"/>
    </row>
    <row r="20" spans="1:11" ht="12.75" customHeight="1">
      <c r="A20" s="265" t="s">
        <v>299</v>
      </c>
      <c r="B20" s="266"/>
      <c r="C20" s="266"/>
      <c r="D20" s="266"/>
      <c r="E20" s="266"/>
      <c r="F20" s="266"/>
      <c r="G20" s="266"/>
      <c r="H20" s="266"/>
      <c r="I20" s="34">
        <v>16</v>
      </c>
      <c r="J20" s="6"/>
      <c r="K20" s="6"/>
    </row>
    <row r="21" spans="1:11" ht="12.75" customHeight="1">
      <c r="A21" s="267" t="s">
        <v>300</v>
      </c>
      <c r="B21" s="268"/>
      <c r="C21" s="268"/>
      <c r="D21" s="268"/>
      <c r="E21" s="268"/>
      <c r="F21" s="268"/>
      <c r="G21" s="268"/>
      <c r="H21" s="268"/>
      <c r="I21" s="34">
        <v>17</v>
      </c>
      <c r="J21" s="47">
        <f>SUM(J15:J20)</f>
        <v>-235362</v>
      </c>
      <c r="K21" s="47">
        <f>SUM(K15:K20)</f>
        <v>0</v>
      </c>
    </row>
    <row r="22" spans="1:11" ht="12.75">
      <c r="A22" s="269"/>
      <c r="B22" s="270"/>
      <c r="C22" s="270"/>
      <c r="D22" s="270"/>
      <c r="E22" s="270"/>
      <c r="F22" s="270"/>
      <c r="G22" s="270"/>
      <c r="H22" s="270"/>
      <c r="I22" s="271"/>
      <c r="J22" s="271"/>
      <c r="K22" s="272"/>
    </row>
    <row r="23" spans="1:11" ht="12.75" customHeight="1">
      <c r="A23" s="257" t="s">
        <v>301</v>
      </c>
      <c r="B23" s="258"/>
      <c r="C23" s="258"/>
      <c r="D23" s="258"/>
      <c r="E23" s="258"/>
      <c r="F23" s="258"/>
      <c r="G23" s="258"/>
      <c r="H23" s="258"/>
      <c r="I23" s="36">
        <v>18</v>
      </c>
      <c r="J23" s="35"/>
      <c r="K23" s="35"/>
    </row>
    <row r="24" spans="1:11" ht="17.25" customHeight="1">
      <c r="A24" s="259" t="s">
        <v>302</v>
      </c>
      <c r="B24" s="260"/>
      <c r="C24" s="260"/>
      <c r="D24" s="260"/>
      <c r="E24" s="260"/>
      <c r="F24" s="260"/>
      <c r="G24" s="260"/>
      <c r="H24" s="260"/>
      <c r="I24" s="37">
        <v>19</v>
      </c>
      <c r="J24" s="65"/>
      <c r="K24" s="65"/>
    </row>
    <row r="25" spans="1:11" ht="30" customHeight="1">
      <c r="A25" s="261" t="s">
        <v>321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</row>
  </sheetData>
  <sheetProtection/>
  <protectedRanges>
    <protectedRange sqref="E2" name="Range1_1_1"/>
    <protectedRange sqref="G2:H2" name="Range1_2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K5:K13 J6 J8:J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 J5 J7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78" t="s">
        <v>6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2.75" customHeight="1">
      <c r="A4" s="279" t="s">
        <v>9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2.75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2.75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2.75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2.75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2.75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2.75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2.75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2.75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2.75">
      <c r="A21" s="30"/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2.75">
      <c r="A22" s="30"/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12.75">
      <c r="A23" s="30"/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12.75">
      <c r="A24" s="30"/>
      <c r="B24" s="30"/>
      <c r="C24" s="30"/>
      <c r="D24" s="30"/>
      <c r="E24" s="30"/>
      <c r="F24" s="30"/>
      <c r="G24" s="30"/>
      <c r="H24" s="30"/>
      <c r="I24" s="30"/>
      <c r="J24" s="30"/>
    </row>
    <row r="25" spans="1:10" ht="12.75">
      <c r="A25" s="30"/>
      <c r="B25" s="30"/>
      <c r="C25" s="30"/>
      <c r="D25" s="30"/>
      <c r="E25" s="30"/>
      <c r="F25" s="30"/>
      <c r="G25" s="30"/>
      <c r="H25" s="30"/>
      <c r="I25" s="30"/>
      <c r="J25" s="30"/>
    </row>
    <row r="26" spans="1:10" ht="15">
      <c r="A26" s="30"/>
      <c r="B26" s="30"/>
      <c r="C26" s="30"/>
      <c r="D26" s="30"/>
      <c r="E26" s="30"/>
      <c r="F26" s="30"/>
      <c r="G26" s="30"/>
      <c r="H26" s="30"/>
      <c r="I26" s="31"/>
      <c r="J26" s="30"/>
    </row>
    <row r="27" spans="1:10" ht="12.75">
      <c r="A27" s="30"/>
      <c r="B27" s="30"/>
      <c r="C27" s="30"/>
      <c r="D27" s="30"/>
      <c r="E27" s="30"/>
      <c r="F27" s="30"/>
      <c r="G27" s="30"/>
      <c r="H27" s="30"/>
      <c r="I27" s="30"/>
      <c r="J27" s="30"/>
    </row>
    <row r="28" spans="1:10" ht="12.75">
      <c r="A28" s="30"/>
      <c r="B28" s="30"/>
      <c r="C28" s="30"/>
      <c r="D28" s="30"/>
      <c r="E28" s="30"/>
      <c r="F28" s="30"/>
      <c r="G28" s="30"/>
      <c r="H28" s="30"/>
      <c r="I28" s="30"/>
      <c r="J28" s="3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Jadranka Špinderk</cp:lastModifiedBy>
  <cp:lastPrinted>2017-04-25T14:17:20Z</cp:lastPrinted>
  <dcterms:created xsi:type="dcterms:W3CDTF">2008-10-17T11:51:54Z</dcterms:created>
  <dcterms:modified xsi:type="dcterms:W3CDTF">2017-07-26T13:36:59Z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