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<sst xmlns="http://schemas.openxmlformats.org/spreadsheetml/2006/main" count="395" uniqueCount="342">
  <si>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</si>
  <si>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</si>
  <si>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</si>
  <si>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</si>
  <si>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</si>
  <si>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</si>
  <si>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</si>
  <si>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</si>
  <si>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</si>
  <si>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</si>
  <si>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</si>
  <si>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</si>
  <si>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</si>
  <si>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</si>
  <si>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</si>
  <si>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</si>
  <si>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</si>
  <si>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</si>
  <si>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</si>
  <si>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</si>
  <si>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</si>
  <si>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</si>
  <si>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</si>
  <si>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</si>
  <si>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</si>
  <si>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</si>
  <si>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</si>
  <si>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</si>
  <si>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</si>
  <si>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</si>
  <si>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</si>
  <si>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</si>
  <si>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</si>
  <si>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</si>
  <si>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</si>
  <si>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</si>
  <si>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</si>
  <si>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</si>
  <si>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</si>
  <si>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</si>
  <si>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</si>
  <si>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</si>
  <si>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</si>
  <si>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</si>
  <si>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</si>
  <si>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</si>
  <si>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</si>
  <si>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</si>
  <si>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</si>
  <si>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</si>
  <si>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</si>
  <si>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</si>
  <si>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</si>
  <si>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</si>
  <si>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</si>
  <si>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</si>
  <si>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</si>
  <si>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</si>
  <si>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</si>
  <si>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</si>
  <si>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</si>
  <si>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</si>
  <si>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</si>
  <si>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</si>
  <si>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</si>
  <si>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</si>
  <si>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</si>
  <si>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</si>
  <si>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</si>
  <si>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</si>
  <si>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</si>
  <si>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</si>
  <si>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</si>
  <si>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</si>
  <si>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</si>
  <si>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</si>
  <si>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</si>
  <si>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</si>
  <si>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</si>
  <si>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</si>
  <si>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</si>
  <si>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</si>
  <si>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</si>
  <si>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</si>
  <si>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</si>
  <si>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</si>
  <si>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</si>
  <si>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</si>
  <si>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</si>
  <si>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</si>
  <si>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</si>
  <si>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</si>
  <si>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</si>
  <si>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</si>
  <si>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</si>
  <si>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</si>
  <si>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</si>
  <si>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</si>
  <si>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</si>
  <si>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</si>
  <si>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</si>
  <si>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</si>
  <si>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</si>
  <si>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</si>
  <si>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</si>
  <si>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</si>
  <si>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</si>
  <si>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</si>
  <si>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</si>
  <si>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</si>
  <si>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</si>
  <si>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</si>
  <si>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</si>
  <si>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</si>
  <si>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</si>
  <si>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</si>
  <si>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</si>
  <si>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</si>
  <si>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</si>
  <si>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</si>
  <si>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</si>
  <si>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</si>
  <si>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</si>
  <si>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</si>
  <si>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</si>
  <si>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</si>
  <si>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</si>
  <si>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</si>
  <si>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</si>
  <si>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</si>
  <si>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</si>
  <si>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</si>
  <si>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</si>
  <si>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</si>
  <si>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</si>
  <si>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</si>
  <si>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</si>
  <si>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</si>
  <si>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</si>
  <si>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</si>
  <si>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</si>
  <si>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</si>
  <si>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</si>
  <si>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</si>
  <si>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</si>
  <si>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</si>
  <si>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</si>
  <si>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</si>
  <si>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</si>
  <si>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</si>
  <si>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</si>
  <si>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</si>
  <si>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</si>
  <si>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</si>
  <si>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</si>
  <si>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</si>
  <si>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</si>
  <si>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</si>
  <si>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</si>
  <si>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</si>
  <si>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</si>
  <si>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</si>
  <si>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</si>
  <si>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</si>
  <si>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</si>
  <si>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</si>
  <si>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</si>
  <si>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</si>
  <si>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</si>
  <si>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</si>
  <si>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</si>
  <si>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</si>
  <si>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</si>
  <si>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</si>
  <si>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</si>
  <si>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</si>
  <si>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</si>
  <si>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</si>
  <si>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</si>
  <si>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</si>
  <si>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</si>
  <si>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</si>
  <si>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</si>
  <si>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</si>
  <si>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</si>
  <si>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</si>
  <si>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</si>
  <si>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</si>
  <si>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</si>
  <si>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</si>
  <si>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</si>
  <si>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</si>
  <si>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</si>
  <si>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</si>
  <si>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</si>
  <si>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</si>
  <si>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</si>
  <si>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</si>
  <si>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</si>
  <si>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</si>
  <si>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</si>
  <si>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</si>
  <si>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</si>
  <si>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</si>
  <si>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</si>
  <si>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</si>
  <si>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</si>
  <si>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</si>
  <si>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</si>
  <si>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</si>
  <si>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</si>
  <si>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</si>
  <si>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</si>
  <si>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</si>
  <si>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</si>
  <si>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</si>
  <si>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</si>
  <si>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</si>
  <si>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</si>
  <si>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</si>
  <si>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</si>
  <si>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</si>
  <si>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</si>
  <si>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</si>
  <si>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</si>
  <si>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</si>
  <si>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</si>
  <si>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</si>
  <si>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</si>
  <si>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</si>
  <si>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</si>
  <si>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</si>
  <si>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</si>
  <si>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</si>
  <si>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</si>
  <si>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</si>
  <si>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</si>
  <si>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</si>
  <si>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</si>
  <si>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</si>
  <si>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</si>
  <si>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</si>
  <si>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</si>
  <si>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</si>
  <si>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</si>
  <si>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</si>
  <si>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</si>
  <si>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</si>
  <si>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</si>
  <si>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</si>
  <si>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</si>
  <si>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</si>
  <si>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</si>
  <si>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</si>
  <si>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</si>
  <si>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</si>
  <si>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</si>
  <si>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</si>
  <si>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</si>
  <si>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</si>
  <si>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</si>
  <si>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</si>
  <si>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</si>
  <si>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</si>
  <si>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</si>
  <si>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</si>
  <si>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</si>
  <si>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</si>
  <si>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</si>
  <si>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</si>
  <si>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</si>
  <si>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</si>
  <si>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</si>
  <si>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</si>
  <si>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</si>
  <si>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</si>
  <si>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</si>
  <si>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</si>
  <si>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</si>
  <si>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</si>
  <si>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</si>
  <si>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</si>
  <si>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</si>
  <si>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</si>
  <si>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</si>
  <si>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</si>
  <si>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</si>
  <si>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</si>
  <si>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</si>
  <si>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</si>
  <si>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</si>
  <si>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</si>
  <si>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</si>
  <si>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</si>
  <si>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</si>
  <si>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</si>
  <si>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</si>
  <si>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</si>
  <si>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</si>
  <si>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</si>
  <si>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</si>
  <si>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</si>
  <si>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</si>
  <si>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</si>
  <si>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</si>
  <si>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</si>
  <si>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</si>
  <si>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</si>
  <si>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</si>
  <si>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</si>
  <si>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</si>
  <si>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</si>
  <si>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</si>
  <si>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</si>
  <si>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</si>
  <si>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</si>
  <si>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</si>
  <si>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</si>
  <si>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</si>
  <si>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</si>
  <si>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</si>
  <si>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</si>
  <si>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</si>
  <si>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</si>
  <si>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</si>
  <si>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</si>
  <si>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</si>
  <si>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</si>
  <si>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</si>
  <si>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</si>
  <si>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</si>
  <si>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</si>
  <si>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</si>
  <si>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</si>
  <si>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</si>
  <si>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Obveznik: __INSTITUT IGH D.D.___________________________________________________________</t>
  </si>
  <si>
    <t>Obveznik: INSTITUT IGH D.D._____________________________________________________________</t>
  </si>
  <si>
    <t>NE</t>
  </si>
  <si>
    <t>03750272</t>
  </si>
  <si>
    <t>prof. dr. JURE RADIĆ, dipl. ing. građ., Željko Grzunov, dipl. oec.</t>
  </si>
  <si>
    <t>u razdoblju 01.01.2013. do 31.03.2013.</t>
  </si>
  <si>
    <t>stanje na dan 31.03.2013.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</si>
</sst>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4" xfId="57" applyFont="1" applyBorder="1" applyAlignment="1">
      <alignment/>
      <protection/>
    </xf>
    <xf numFmtId="0" fontId="4" fillId="0" borderId="25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5" xfId="57" applyFont="1" applyFill="1" applyBorder="1" applyAlignment="1" applyProtection="1">
      <alignment/>
      <protection hidden="1"/>
    </xf>
    <xf numFmtId="0" fontId="4" fillId="0" borderId="25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5" xfId="57" applyFont="1" applyFill="1" applyBorder="1" applyAlignment="1" applyProtection="1">
      <alignment horizontal="right" vertical="center"/>
      <protection hidden="1" locked="0"/>
    </xf>
    <xf numFmtId="0" fontId="4" fillId="0" borderId="25" xfId="57" applyFont="1" applyBorder="1" applyAlignment="1" applyProtection="1">
      <alignment vertical="top"/>
      <protection hidden="1"/>
    </xf>
    <xf numFmtId="0" fontId="4" fillId="0" borderId="0" xfId="57" applyFont="1" applyBorder="1" applyAlignment="1">
      <alignment/>
      <protection/>
    </xf>
    <xf numFmtId="0" fontId="4" fillId="0" borderId="25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5" xfId="57" applyFont="1" applyBorder="1" applyAlignment="1" applyProtection="1">
      <alignment horizontal="lef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5" xfId="57" applyFont="1" applyFill="1" applyBorder="1" applyAlignment="1" applyProtection="1">
      <alignment vertical="center"/>
      <protection hidden="1"/>
    </xf>
    <xf numFmtId="0" fontId="13" fillId="0" borderId="25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6" xfId="57" applyFont="1" applyBorder="1" applyAlignment="1" applyProtection="1">
      <alignment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 horizontal="right" vertical="top" wrapText="1"/>
      <protection hidden="1"/>
    </xf>
    <xf numFmtId="0" fontId="4" fillId="0" borderId="28" xfId="57" applyFont="1" applyFill="1" applyBorder="1" applyAlignment="1" applyProtection="1">
      <alignment/>
      <protection hidden="1"/>
    </xf>
    <xf numFmtId="0" fontId="4" fillId="0" borderId="29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Protection="1">
      <alignment vertical="top"/>
      <protection hidden="1"/>
    </xf>
    <xf numFmtId="0" fontId="4" fillId="0" borderId="25" xfId="57" applyFont="1" applyBorder="1" applyAlignment="1" applyProtection="1">
      <alignment horizontal="left" vertical="top" wrapText="1" indent="2"/>
      <protection hidden="1"/>
    </xf>
    <xf numFmtId="0" fontId="4" fillId="0" borderId="0" xfId="57" applyFont="1" applyBorder="1" applyAlignment="1" applyProtection="1">
      <alignment horizontal="left" vertical="top" wrapText="1"/>
      <protection hidden="1"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5" xfId="57" applyFont="1" applyBorder="1" applyProtection="1">
      <alignment vertical="top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/>
      <protection hidden="1" locked="0"/>
    </xf>
    <xf numFmtId="0" fontId="3" fillId="0" borderId="29" xfId="57" applyFont="1" applyFill="1" applyBorder="1" applyAlignment="1" applyProtection="1">
      <alignment/>
      <protection hidden="1" locked="0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/>
      <protection hidden="1"/>
    </xf>
    <xf numFmtId="0" fontId="5" fillId="0" borderId="27" xfId="53" applyFill="1" applyBorder="1" applyAlignment="1" applyProtection="1">
      <alignment/>
      <protection hidden="1" locked="0"/>
    </xf>
    <xf numFmtId="0" fontId="4" fillId="0" borderId="25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5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4" fillId="0" borderId="29" xfId="57" applyFont="1" applyFill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29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7" applyNumberFormat="1" applyFont="1" applyFill="1" applyBorder="1" applyAlignment="1" applyProtection="1">
      <alignment horizontal="left" vertical="center"/>
      <protection hidden="1" locked="0"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center" vertical="top"/>
      <protection hidden="1"/>
    </xf>
    <xf numFmtId="0" fontId="4" fillId="0" borderId="28" xfId="57" applyFont="1" applyFill="1" applyBorder="1" applyAlignment="1" applyProtection="1">
      <alignment horizontal="center"/>
      <protection hidden="1"/>
    </xf>
    <xf numFmtId="49" fontId="5" fillId="0" borderId="27" xfId="53" applyNumberForma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5" xfId="57" applyFont="1" applyBorder="1" applyAlignment="1" applyProtection="1">
      <alignment horizontal="right"/>
      <protection hidden="1"/>
    </xf>
    <xf numFmtId="0" fontId="4" fillId="0" borderId="29" xfId="57" applyFont="1" applyFill="1" applyBorder="1" applyAlignment="1">
      <alignment horizontal="left" vertical="center"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25" xfId="15" applyBorder="1" applyAlignment="1">
      <alignment/>
      <protection/>
    </xf>
    <xf numFmtId="0" fontId="4" fillId="0" borderId="16" xfId="57" applyFont="1" applyBorder="1" applyAlignment="1" applyProtection="1">
      <alignment horizontal="right" wrapText="1"/>
      <protection hidden="1"/>
    </xf>
    <xf numFmtId="1" fontId="3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5" xfId="57" applyFont="1" applyBorder="1" applyAlignment="1" applyProtection="1">
      <alignment horizontal="right" wrapText="1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5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G10" sqref="G1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248</v>
      </c>
      <c r="B1" s="159"/>
      <c r="C1" s="159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85" t="s">
        <v>249</v>
      </c>
      <c r="B2" s="186"/>
      <c r="C2" s="186"/>
      <c r="D2" s="187"/>
      <c r="E2" s="111">
        <v>41275</v>
      </c>
      <c r="F2" s="12"/>
      <c r="G2" s="13" t="s">
        <v>250</v>
      </c>
      <c r="H2" s="111">
        <v>41364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8" t="s">
        <v>317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73" t="s">
        <v>251</v>
      </c>
      <c r="B6" s="174"/>
      <c r="C6" s="153" t="s">
        <v>338</v>
      </c>
      <c r="D6" s="154"/>
      <c r="E6" s="28"/>
      <c r="F6" s="28"/>
      <c r="G6" s="28"/>
      <c r="H6" s="28"/>
      <c r="I6" s="86"/>
      <c r="J6" s="10"/>
      <c r="K6" s="10"/>
      <c r="L6" s="10"/>
    </row>
    <row r="7" spans="1:12" ht="12.75">
      <c r="A7" s="87"/>
      <c r="B7" s="22"/>
      <c r="C7" s="16"/>
      <c r="D7" s="16"/>
      <c r="E7" s="28"/>
      <c r="F7" s="28"/>
      <c r="G7" s="28"/>
      <c r="H7" s="28"/>
      <c r="I7" s="86"/>
      <c r="J7" s="10"/>
      <c r="K7" s="10"/>
      <c r="L7" s="10"/>
    </row>
    <row r="8" spans="1:12" ht="12.75">
      <c r="A8" s="183" t="s">
        <v>252</v>
      </c>
      <c r="B8" s="184"/>
      <c r="C8" s="153" t="s">
        <v>323</v>
      </c>
      <c r="D8" s="154"/>
      <c r="E8" s="28"/>
      <c r="F8" s="28"/>
      <c r="G8" s="28"/>
      <c r="H8" s="28"/>
      <c r="I8" s="88"/>
      <c r="J8" s="10"/>
      <c r="K8" s="10"/>
      <c r="L8" s="10"/>
    </row>
    <row r="9" spans="1:12" ht="12.75">
      <c r="A9" s="89"/>
      <c r="B9" s="45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51" t="s">
        <v>253</v>
      </c>
      <c r="B10" s="134"/>
      <c r="C10" s="153" t="s">
        <v>324</v>
      </c>
      <c r="D10" s="154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9"/>
      <c r="B11" s="134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73" t="s">
        <v>254</v>
      </c>
      <c r="B12" s="174"/>
      <c r="C12" s="155" t="s">
        <v>325</v>
      </c>
      <c r="D12" s="182"/>
      <c r="E12" s="182"/>
      <c r="F12" s="182"/>
      <c r="G12" s="182"/>
      <c r="H12" s="182"/>
      <c r="I12" s="175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73" t="s">
        <v>255</v>
      </c>
      <c r="B14" s="174"/>
      <c r="C14" s="180">
        <v>10000</v>
      </c>
      <c r="D14" s="181"/>
      <c r="E14" s="16"/>
      <c r="F14" s="155" t="s">
        <v>326</v>
      </c>
      <c r="G14" s="182"/>
      <c r="H14" s="182"/>
      <c r="I14" s="175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73" t="s">
        <v>256</v>
      </c>
      <c r="B16" s="174"/>
      <c r="C16" s="155" t="s">
        <v>327</v>
      </c>
      <c r="D16" s="182"/>
      <c r="E16" s="182"/>
      <c r="F16" s="182"/>
      <c r="G16" s="182"/>
      <c r="H16" s="182"/>
      <c r="I16" s="175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73" t="s">
        <v>257</v>
      </c>
      <c r="B18" s="174"/>
      <c r="C18" s="138" t="s">
        <v>328</v>
      </c>
      <c r="D18" s="130"/>
      <c r="E18" s="130"/>
      <c r="F18" s="130"/>
      <c r="G18" s="130"/>
      <c r="H18" s="130"/>
      <c r="I18" s="131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73" t="s">
        <v>258</v>
      </c>
      <c r="B20" s="174"/>
      <c r="C20" s="138" t="s">
        <v>329</v>
      </c>
      <c r="D20" s="130"/>
      <c r="E20" s="130"/>
      <c r="F20" s="130"/>
      <c r="G20" s="130"/>
      <c r="H20" s="130"/>
      <c r="I20" s="131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73" t="s">
        <v>259</v>
      </c>
      <c r="B22" s="174"/>
      <c r="C22" s="112">
        <v>133</v>
      </c>
      <c r="D22" s="155" t="s">
        <v>326</v>
      </c>
      <c r="E22" s="160"/>
      <c r="F22" s="161"/>
      <c r="G22" s="173"/>
      <c r="H22" s="133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173" t="s">
        <v>260</v>
      </c>
      <c r="B24" s="174"/>
      <c r="C24" s="112">
        <v>21</v>
      </c>
      <c r="D24" s="155" t="s">
        <v>330</v>
      </c>
      <c r="E24" s="160"/>
      <c r="F24" s="160"/>
      <c r="G24" s="161"/>
      <c r="H24" s="46" t="s">
        <v>261</v>
      </c>
      <c r="I24" s="125">
        <v>708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318</v>
      </c>
      <c r="I25" s="91"/>
      <c r="J25" s="10"/>
      <c r="K25" s="10"/>
      <c r="L25" s="10"/>
    </row>
    <row r="26" spans="1:12" ht="12.75">
      <c r="A26" s="173" t="s">
        <v>262</v>
      </c>
      <c r="B26" s="174"/>
      <c r="C26" s="113" t="s">
        <v>337</v>
      </c>
      <c r="D26" s="25"/>
      <c r="E26" s="92"/>
      <c r="F26" s="24"/>
      <c r="G26" s="132" t="s">
        <v>263</v>
      </c>
      <c r="H26" s="174"/>
      <c r="I26" s="114" t="s">
        <v>331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146" t="s">
        <v>264</v>
      </c>
      <c r="B28" s="147"/>
      <c r="C28" s="148"/>
      <c r="D28" s="148"/>
      <c r="E28" s="140" t="s">
        <v>265</v>
      </c>
      <c r="F28" s="141"/>
      <c r="G28" s="141"/>
      <c r="H28" s="142" t="s">
        <v>266</v>
      </c>
      <c r="I28" s="139"/>
      <c r="J28" s="10"/>
      <c r="K28" s="10"/>
      <c r="L28" s="10"/>
    </row>
    <row r="29" spans="1:12" ht="12.75">
      <c r="A29" s="94"/>
      <c r="B29" s="92"/>
      <c r="C29" s="92"/>
      <c r="D29" s="26"/>
      <c r="E29" s="16"/>
      <c r="F29" s="16"/>
      <c r="G29" s="16"/>
      <c r="H29" s="27"/>
      <c r="I29" s="93"/>
      <c r="J29" s="10"/>
      <c r="K29" s="10"/>
      <c r="L29" s="10"/>
    </row>
    <row r="30" spans="1:12" ht="12.75">
      <c r="A30" s="155"/>
      <c r="B30" s="160"/>
      <c r="C30" s="160"/>
      <c r="D30" s="161"/>
      <c r="E30" s="155"/>
      <c r="F30" s="160"/>
      <c r="G30" s="161"/>
      <c r="H30" s="153"/>
      <c r="I30" s="154"/>
      <c r="J30" s="10"/>
      <c r="K30" s="10"/>
      <c r="L30" s="10"/>
    </row>
    <row r="31" spans="1:12" ht="12.75">
      <c r="A31" s="87"/>
      <c r="B31" s="22"/>
      <c r="C31" s="21"/>
      <c r="D31" s="119"/>
      <c r="E31" s="119"/>
      <c r="F31" s="119"/>
      <c r="G31" s="28"/>
      <c r="H31" s="120"/>
      <c r="I31" s="121"/>
      <c r="J31" s="10"/>
      <c r="K31" s="10"/>
      <c r="L31" s="10"/>
    </row>
    <row r="32" spans="1:12" ht="12.75">
      <c r="A32" s="155"/>
      <c r="B32" s="160"/>
      <c r="C32" s="160"/>
      <c r="D32" s="161"/>
      <c r="E32" s="155"/>
      <c r="F32" s="160"/>
      <c r="G32" s="160"/>
      <c r="H32" s="153"/>
      <c r="I32" s="154"/>
      <c r="J32" s="10"/>
      <c r="K32" s="10"/>
      <c r="L32" s="10"/>
    </row>
    <row r="33" spans="1:12" ht="12.75">
      <c r="A33" s="99"/>
      <c r="B33" s="20"/>
      <c r="C33" s="30"/>
      <c r="D33" s="122"/>
      <c r="E33" s="122"/>
      <c r="F33" s="122"/>
      <c r="G33" s="123"/>
      <c r="H33" s="120"/>
      <c r="I33" s="121"/>
      <c r="J33" s="10"/>
      <c r="K33" s="10"/>
      <c r="L33" s="10"/>
    </row>
    <row r="34" spans="1:12" ht="12.75">
      <c r="A34" s="155"/>
      <c r="B34" s="160"/>
      <c r="C34" s="160"/>
      <c r="D34" s="161"/>
      <c r="E34" s="155"/>
      <c r="F34" s="160"/>
      <c r="G34" s="160"/>
      <c r="H34" s="153"/>
      <c r="I34" s="154"/>
      <c r="J34" s="10"/>
      <c r="K34" s="10"/>
      <c r="L34" s="10"/>
    </row>
    <row r="35" spans="1:12" ht="12.75">
      <c r="A35" s="96"/>
      <c r="B35" s="30"/>
      <c r="C35" s="149"/>
      <c r="D35" s="150"/>
      <c r="E35" s="20"/>
      <c r="F35" s="149"/>
      <c r="G35" s="150"/>
      <c r="H35" s="120"/>
      <c r="I35" s="124"/>
      <c r="J35" s="10"/>
      <c r="K35" s="10"/>
      <c r="L35" s="10"/>
    </row>
    <row r="36" spans="1:12" ht="12.75">
      <c r="A36" s="155"/>
      <c r="B36" s="160"/>
      <c r="C36" s="160"/>
      <c r="D36" s="161"/>
      <c r="E36" s="155"/>
      <c r="F36" s="160"/>
      <c r="G36" s="160"/>
      <c r="H36" s="153"/>
      <c r="I36" s="154"/>
      <c r="J36" s="10"/>
      <c r="K36" s="10"/>
      <c r="L36" s="10"/>
    </row>
    <row r="37" spans="1:12" ht="12.75">
      <c r="A37" s="96"/>
      <c r="B37" s="30"/>
      <c r="C37" s="30"/>
      <c r="D37" s="20"/>
      <c r="E37" s="20"/>
      <c r="F37" s="30"/>
      <c r="G37" s="20"/>
      <c r="H37" s="120"/>
      <c r="I37" s="124"/>
      <c r="J37" s="10"/>
      <c r="K37" s="10"/>
      <c r="L37" s="10"/>
    </row>
    <row r="38" spans="1:12" ht="12.75">
      <c r="A38" s="155"/>
      <c r="B38" s="160"/>
      <c r="C38" s="160"/>
      <c r="D38" s="161"/>
      <c r="E38" s="155"/>
      <c r="F38" s="160"/>
      <c r="G38" s="160"/>
      <c r="H38" s="153"/>
      <c r="I38" s="154"/>
      <c r="J38" s="10"/>
      <c r="K38" s="10"/>
      <c r="L38" s="10"/>
    </row>
    <row r="39" spans="1:12" ht="12.75">
      <c r="A39" s="96"/>
      <c r="B39" s="30"/>
      <c r="C39" s="30"/>
      <c r="D39" s="20"/>
      <c r="E39" s="20"/>
      <c r="F39" s="30"/>
      <c r="G39" s="20"/>
      <c r="H39" s="120"/>
      <c r="I39" s="124"/>
      <c r="J39" s="10"/>
      <c r="K39" s="10"/>
      <c r="L39" s="10"/>
    </row>
    <row r="40" spans="1:12" ht="12.75">
      <c r="A40" s="115"/>
      <c r="B40" s="116"/>
      <c r="C40" s="116"/>
      <c r="D40" s="116"/>
      <c r="E40" s="23"/>
      <c r="F40" s="116"/>
      <c r="G40" s="116"/>
      <c r="H40" s="117"/>
      <c r="I40" s="118"/>
      <c r="J40" s="10"/>
      <c r="K40" s="10"/>
      <c r="L40" s="10"/>
    </row>
    <row r="41" spans="1:12" ht="12.75">
      <c r="A41" s="96"/>
      <c r="B41" s="30"/>
      <c r="C41" s="30"/>
      <c r="D41" s="20"/>
      <c r="E41" s="20"/>
      <c r="F41" s="30"/>
      <c r="G41" s="20"/>
      <c r="H41" s="20"/>
      <c r="I41" s="97"/>
      <c r="J41" s="10"/>
      <c r="K41" s="10"/>
      <c r="L41" s="10"/>
    </row>
    <row r="42" spans="1:12" ht="12.75">
      <c r="A42" s="151" t="s">
        <v>267</v>
      </c>
      <c r="B42" s="152"/>
      <c r="C42" s="153"/>
      <c r="D42" s="154"/>
      <c r="E42" s="26"/>
      <c r="F42" s="155"/>
      <c r="G42" s="156"/>
      <c r="H42" s="156"/>
      <c r="I42" s="157"/>
      <c r="J42" s="10"/>
      <c r="K42" s="10"/>
      <c r="L42" s="10"/>
    </row>
    <row r="43" spans="1:12" ht="12.75">
      <c r="A43" s="95"/>
      <c r="B43" s="29"/>
      <c r="C43" s="162"/>
      <c r="D43" s="137"/>
      <c r="E43" s="16"/>
      <c r="F43" s="162"/>
      <c r="G43" s="163"/>
      <c r="H43" s="31"/>
      <c r="I43" s="98"/>
      <c r="J43" s="10"/>
      <c r="K43" s="10"/>
      <c r="L43" s="10"/>
    </row>
    <row r="44" spans="1:12" ht="12.75">
      <c r="A44" s="151" t="s">
        <v>268</v>
      </c>
      <c r="B44" s="152"/>
      <c r="C44" s="155" t="s">
        <v>332</v>
      </c>
      <c r="D44" s="135"/>
      <c r="E44" s="135"/>
      <c r="F44" s="135"/>
      <c r="G44" s="135"/>
      <c r="H44" s="135"/>
      <c r="I44" s="136"/>
      <c r="J44" s="10"/>
      <c r="K44" s="10"/>
      <c r="L44" s="10"/>
    </row>
    <row r="45" spans="1:12" ht="12.75">
      <c r="A45" s="87"/>
      <c r="B45" s="22"/>
      <c r="C45" s="21" t="s">
        <v>269</v>
      </c>
      <c r="D45" s="16"/>
      <c r="E45" s="16"/>
      <c r="F45" s="16"/>
      <c r="G45" s="16"/>
      <c r="H45" s="16"/>
      <c r="I45" s="88"/>
      <c r="J45" s="10"/>
      <c r="K45" s="10"/>
      <c r="L45" s="10"/>
    </row>
    <row r="46" spans="1:12" ht="12.75">
      <c r="A46" s="151" t="s">
        <v>270</v>
      </c>
      <c r="B46" s="152"/>
      <c r="C46" s="164" t="s">
        <v>333</v>
      </c>
      <c r="D46" s="165"/>
      <c r="E46" s="166"/>
      <c r="F46" s="16"/>
      <c r="G46" s="46" t="s">
        <v>271</v>
      </c>
      <c r="H46" s="164" t="s">
        <v>334</v>
      </c>
      <c r="I46" s="166"/>
      <c r="J46" s="10"/>
      <c r="K46" s="10"/>
      <c r="L46" s="10"/>
    </row>
    <row r="47" spans="1:12" ht="12.75">
      <c r="A47" s="87"/>
      <c r="B47" s="22"/>
      <c r="C47" s="21"/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51" t="s">
        <v>257</v>
      </c>
      <c r="B48" s="152"/>
      <c r="C48" s="172" t="s">
        <v>328</v>
      </c>
      <c r="D48" s="165"/>
      <c r="E48" s="165"/>
      <c r="F48" s="165"/>
      <c r="G48" s="165"/>
      <c r="H48" s="165"/>
      <c r="I48" s="166"/>
      <c r="J48" s="10"/>
      <c r="K48" s="10"/>
      <c r="L48" s="10"/>
    </row>
    <row r="49" spans="1:12" ht="12.75">
      <c r="A49" s="87"/>
      <c r="B49" s="22"/>
      <c r="C49" s="16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73" t="s">
        <v>272</v>
      </c>
      <c r="B50" s="174"/>
      <c r="C50" s="164" t="s">
        <v>339</v>
      </c>
      <c r="D50" s="165"/>
      <c r="E50" s="165"/>
      <c r="F50" s="165"/>
      <c r="G50" s="165"/>
      <c r="H50" s="165"/>
      <c r="I50" s="175"/>
      <c r="J50" s="10"/>
      <c r="K50" s="10"/>
      <c r="L50" s="10"/>
    </row>
    <row r="51" spans="1:12" ht="12.75">
      <c r="A51" s="99"/>
      <c r="B51" s="20"/>
      <c r="C51" s="145" t="s">
        <v>273</v>
      </c>
      <c r="D51" s="145"/>
      <c r="E51" s="145"/>
      <c r="F51" s="145"/>
      <c r="G51" s="145"/>
      <c r="H51" s="145"/>
      <c r="I51" s="100"/>
      <c r="J51" s="10"/>
      <c r="K51" s="10"/>
      <c r="L51" s="10"/>
    </row>
    <row r="52" spans="1:12" ht="12.75">
      <c r="A52" s="99"/>
      <c r="B52" s="20"/>
      <c r="C52" s="32"/>
      <c r="D52" s="32"/>
      <c r="E52" s="32"/>
      <c r="F52" s="32"/>
      <c r="G52" s="32"/>
      <c r="H52" s="32"/>
      <c r="I52" s="100"/>
      <c r="J52" s="10"/>
      <c r="K52" s="10"/>
      <c r="L52" s="10"/>
    </row>
    <row r="53" spans="1:12" ht="12.75">
      <c r="A53" s="99"/>
      <c r="B53" s="143" t="s">
        <v>274</v>
      </c>
      <c r="C53" s="144"/>
      <c r="D53" s="144"/>
      <c r="E53" s="144"/>
      <c r="F53" s="44"/>
      <c r="G53" s="44"/>
      <c r="H53" s="44"/>
      <c r="I53" s="101"/>
      <c r="J53" s="10"/>
      <c r="K53" s="10"/>
      <c r="L53" s="10"/>
    </row>
    <row r="54" spans="1:12" ht="12.75">
      <c r="A54" s="99"/>
      <c r="B54" s="176" t="s">
        <v>306</v>
      </c>
      <c r="C54" s="177"/>
      <c r="D54" s="177"/>
      <c r="E54" s="177"/>
      <c r="F54" s="177"/>
      <c r="G54" s="177"/>
      <c r="H54" s="177"/>
      <c r="I54" s="178"/>
      <c r="J54" s="10"/>
      <c r="K54" s="10"/>
      <c r="L54" s="10"/>
    </row>
    <row r="55" spans="1:12" ht="12.75">
      <c r="A55" s="99"/>
      <c r="B55" s="176" t="s">
        <v>307</v>
      </c>
      <c r="C55" s="177"/>
      <c r="D55" s="177"/>
      <c r="E55" s="177"/>
      <c r="F55" s="177"/>
      <c r="G55" s="177"/>
      <c r="H55" s="177"/>
      <c r="I55" s="101"/>
      <c r="J55" s="10"/>
      <c r="K55" s="10"/>
      <c r="L55" s="10"/>
    </row>
    <row r="56" spans="1:12" ht="12.75">
      <c r="A56" s="99"/>
      <c r="B56" s="176" t="s">
        <v>308</v>
      </c>
      <c r="C56" s="177"/>
      <c r="D56" s="177"/>
      <c r="E56" s="177"/>
      <c r="F56" s="177"/>
      <c r="G56" s="177"/>
      <c r="H56" s="177"/>
      <c r="I56" s="178"/>
      <c r="J56" s="10"/>
      <c r="K56" s="10"/>
      <c r="L56" s="10"/>
    </row>
    <row r="57" spans="1:12" ht="12.75">
      <c r="A57" s="99"/>
      <c r="B57" s="176" t="s">
        <v>309</v>
      </c>
      <c r="C57" s="177"/>
      <c r="D57" s="177"/>
      <c r="E57" s="177"/>
      <c r="F57" s="177"/>
      <c r="G57" s="177"/>
      <c r="H57" s="177"/>
      <c r="I57" s="178"/>
      <c r="J57" s="10"/>
      <c r="K57" s="10"/>
      <c r="L57" s="10"/>
    </row>
    <row r="58" spans="1:12" ht="12.75">
      <c r="A58" s="99"/>
      <c r="B58" s="102"/>
      <c r="C58" s="103"/>
      <c r="D58" s="103"/>
      <c r="E58" s="103"/>
      <c r="F58" s="103"/>
      <c r="G58" s="103"/>
      <c r="H58" s="103"/>
      <c r="I58" s="104"/>
      <c r="J58" s="10"/>
      <c r="K58" s="10"/>
      <c r="L58" s="10"/>
    </row>
    <row r="59" spans="1:12" ht="13.5" thickBot="1">
      <c r="A59" s="105" t="s">
        <v>275</v>
      </c>
      <c r="B59" s="16"/>
      <c r="C59" s="16"/>
      <c r="D59" s="16"/>
      <c r="E59" s="16"/>
      <c r="F59" s="16"/>
      <c r="G59" s="33"/>
      <c r="H59" s="34"/>
      <c r="I59" s="106"/>
      <c r="J59" s="10"/>
      <c r="K59" s="10"/>
      <c r="L59" s="10"/>
    </row>
    <row r="60" spans="1:12" ht="12.75">
      <c r="A60" s="83"/>
      <c r="B60" s="16"/>
      <c r="C60" s="16"/>
      <c r="D60" s="16"/>
      <c r="E60" s="20" t="s">
        <v>276</v>
      </c>
      <c r="F60" s="92"/>
      <c r="G60" s="167" t="s">
        <v>277</v>
      </c>
      <c r="H60" s="168"/>
      <c r="I60" s="169"/>
      <c r="J60" s="10"/>
      <c r="K60" s="10"/>
      <c r="L60" s="10"/>
    </row>
    <row r="61" spans="1:12" ht="12.75">
      <c r="A61" s="107"/>
      <c r="B61" s="108"/>
      <c r="C61" s="109"/>
      <c r="D61" s="109"/>
      <c r="E61" s="109"/>
      <c r="F61" s="109"/>
      <c r="G61" s="170"/>
      <c r="H61" s="171"/>
      <c r="I61" s="110"/>
      <c r="J61" s="10"/>
      <c r="K61" s="10"/>
      <c r="L61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69">
    <mergeCell ref="A8:B8"/>
    <mergeCell ref="C8:D8"/>
    <mergeCell ref="A2:D2"/>
    <mergeCell ref="A4:I4"/>
    <mergeCell ref="A6:B6"/>
    <mergeCell ref="C6:D6"/>
    <mergeCell ref="A10:B11"/>
    <mergeCell ref="C10:D10"/>
    <mergeCell ref="C14:D14"/>
    <mergeCell ref="A16:B16"/>
    <mergeCell ref="C16:I16"/>
    <mergeCell ref="A12:B12"/>
    <mergeCell ref="C12:I12"/>
    <mergeCell ref="F14:I14"/>
    <mergeCell ref="A14:B14"/>
    <mergeCell ref="A24:B24"/>
    <mergeCell ref="D24:G24"/>
    <mergeCell ref="A22:B22"/>
    <mergeCell ref="D22:F22"/>
    <mergeCell ref="G22:H22"/>
    <mergeCell ref="B54:I54"/>
    <mergeCell ref="E36:G36"/>
    <mergeCell ref="H36:I36"/>
    <mergeCell ref="H30:I30"/>
    <mergeCell ref="E34:G34"/>
    <mergeCell ref="H34:I34"/>
    <mergeCell ref="C44:I44"/>
    <mergeCell ref="E38:G38"/>
    <mergeCell ref="H38:I38"/>
    <mergeCell ref="A44:B44"/>
    <mergeCell ref="C51:H51"/>
    <mergeCell ref="F35:G35"/>
    <mergeCell ref="A28:D28"/>
    <mergeCell ref="A34:D34"/>
    <mergeCell ref="E28:G28"/>
    <mergeCell ref="H28:I28"/>
    <mergeCell ref="C43:D43"/>
    <mergeCell ref="A30:D30"/>
    <mergeCell ref="E30:G30"/>
    <mergeCell ref="G60:I60"/>
    <mergeCell ref="G61:H61"/>
    <mergeCell ref="A48:B48"/>
    <mergeCell ref="C48:I48"/>
    <mergeCell ref="A50:B50"/>
    <mergeCell ref="C50:I50"/>
    <mergeCell ref="B57:I57"/>
    <mergeCell ref="B56:I56"/>
    <mergeCell ref="B53:E53"/>
    <mergeCell ref="B55:H55"/>
    <mergeCell ref="F43:G43"/>
    <mergeCell ref="A46:B46"/>
    <mergeCell ref="C46:E46"/>
    <mergeCell ref="H46:I46"/>
    <mergeCell ref="A1:C1"/>
    <mergeCell ref="A32:D32"/>
    <mergeCell ref="E32:G32"/>
    <mergeCell ref="H32:I32"/>
    <mergeCell ref="C18:I18"/>
    <mergeCell ref="A26:B26"/>
    <mergeCell ref="G26:H26"/>
    <mergeCell ref="A20:B20"/>
    <mergeCell ref="C20:I20"/>
    <mergeCell ref="A18:B18"/>
    <mergeCell ref="C35:D35"/>
    <mergeCell ref="A42:B42"/>
    <mergeCell ref="C42:D42"/>
    <mergeCell ref="F42:I42"/>
    <mergeCell ref="A38:D38"/>
    <mergeCell ref="A36:D3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">
      <selection activeCell="N6" sqref="N6"/>
    </sheetView>
  </sheetViews>
  <sheetFormatPr defaultColWidth="9.140625" defaultRowHeight="12.75"/>
  <cols>
    <col min="1" max="9" width="9.140625" style="47" customWidth="1"/>
    <col min="10" max="10" width="11.8515625" style="47" customWidth="1"/>
    <col min="11" max="11" width="12.57421875" style="47" customWidth="1"/>
    <col min="12" max="16384" width="9.140625" style="47" customWidth="1"/>
  </cols>
  <sheetData>
    <row r="1" spans="1:11" ht="12.75" customHeight="1">
      <c r="A1" s="191" t="s">
        <v>153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2.75" customHeight="1">
      <c r="A2" s="192" t="s">
        <v>341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>
      <c r="A3" s="193" t="s">
        <v>335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22.5">
      <c r="A4" s="196" t="s">
        <v>59</v>
      </c>
      <c r="B4" s="197"/>
      <c r="C4" s="197"/>
      <c r="D4" s="197"/>
      <c r="E4" s="197"/>
      <c r="F4" s="197"/>
      <c r="G4" s="197"/>
      <c r="H4" s="198"/>
      <c r="I4" s="52" t="s">
        <v>278</v>
      </c>
      <c r="J4" s="53" t="s">
        <v>319</v>
      </c>
      <c r="K4" s="54" t="s">
        <v>320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1">
        <v>2</v>
      </c>
      <c r="J5" s="50">
        <v>3</v>
      </c>
      <c r="K5" s="50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48">
        <f>J9+J16+J26+J35+J39</f>
        <v>615653014</v>
      </c>
      <c r="K8" s="48">
        <f>K9+K16+K26+K35+K39</f>
        <v>612248817</v>
      </c>
    </row>
    <row r="9" spans="1:11" ht="12.75">
      <c r="A9" s="199" t="s">
        <v>205</v>
      </c>
      <c r="B9" s="200"/>
      <c r="C9" s="200"/>
      <c r="D9" s="200"/>
      <c r="E9" s="200"/>
      <c r="F9" s="200"/>
      <c r="G9" s="200"/>
      <c r="H9" s="201"/>
      <c r="I9" s="1">
        <v>3</v>
      </c>
      <c r="J9" s="48">
        <f>SUM(J10:J15)</f>
        <v>6122867</v>
      </c>
      <c r="K9" s="48">
        <f>SUM(K10:K15)</f>
        <v>5579357</v>
      </c>
    </row>
    <row r="10" spans="1:11" ht="12.75">
      <c r="A10" s="199" t="s">
        <v>112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14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3529440</v>
      </c>
      <c r="K11" s="7">
        <v>2963101</v>
      </c>
    </row>
    <row r="12" spans="1:11" ht="12.75">
      <c r="A12" s="199" t="s">
        <v>113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208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209</v>
      </c>
      <c r="B14" s="200"/>
      <c r="C14" s="200"/>
      <c r="D14" s="200"/>
      <c r="E14" s="200"/>
      <c r="F14" s="200"/>
      <c r="G14" s="200"/>
      <c r="H14" s="201"/>
      <c r="I14" s="1">
        <v>8</v>
      </c>
      <c r="J14" s="7">
        <v>2593427</v>
      </c>
      <c r="K14" s="7">
        <v>2616256</v>
      </c>
    </row>
    <row r="15" spans="1:11" ht="12.75">
      <c r="A15" s="199" t="s">
        <v>210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 ht="12.75">
      <c r="A16" s="199" t="s">
        <v>206</v>
      </c>
      <c r="B16" s="200"/>
      <c r="C16" s="200"/>
      <c r="D16" s="200"/>
      <c r="E16" s="200"/>
      <c r="F16" s="200"/>
      <c r="G16" s="200"/>
      <c r="H16" s="201"/>
      <c r="I16" s="1">
        <v>10</v>
      </c>
      <c r="J16" s="48">
        <f>SUM(J17:J25)</f>
        <v>384543616</v>
      </c>
      <c r="K16" s="48">
        <f>SUM(K17:K25)</f>
        <v>381859184</v>
      </c>
    </row>
    <row r="17" spans="1:11" ht="12.75">
      <c r="A17" s="199" t="s">
        <v>211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106777588</v>
      </c>
      <c r="K17" s="7">
        <v>106777588</v>
      </c>
    </row>
    <row r="18" spans="1:11" ht="12.75">
      <c r="A18" s="199" t="s">
        <v>247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188949216</v>
      </c>
      <c r="K18" s="7">
        <v>186418221</v>
      </c>
    </row>
    <row r="19" spans="1:11" ht="12.75">
      <c r="A19" s="199" t="s">
        <v>212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822158</v>
      </c>
      <c r="K19" s="7">
        <v>736127</v>
      </c>
    </row>
    <row r="20" spans="1:11" ht="12.75">
      <c r="A20" s="199" t="s">
        <v>27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1425935</v>
      </c>
      <c r="K20" s="7">
        <v>1281698</v>
      </c>
    </row>
    <row r="21" spans="1:11" ht="12.75">
      <c r="A21" s="199" t="s">
        <v>28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72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24080</v>
      </c>
      <c r="K22" s="7">
        <v>38876</v>
      </c>
    </row>
    <row r="23" spans="1:11" ht="12.75">
      <c r="A23" s="199" t="s">
        <v>73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29518535</v>
      </c>
      <c r="K23" s="7">
        <v>29587571</v>
      </c>
    </row>
    <row r="24" spans="1:11" ht="12.75">
      <c r="A24" s="199" t="s">
        <v>74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>
        <v>303336</v>
      </c>
      <c r="K24" s="7">
        <v>296335</v>
      </c>
    </row>
    <row r="25" spans="1:11" ht="12.75">
      <c r="A25" s="199" t="s">
        <v>75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>
        <v>56722768</v>
      </c>
      <c r="K25" s="7">
        <v>56722768</v>
      </c>
    </row>
    <row r="26" spans="1:11" ht="12.75">
      <c r="A26" s="199" t="s">
        <v>190</v>
      </c>
      <c r="B26" s="200"/>
      <c r="C26" s="200"/>
      <c r="D26" s="200"/>
      <c r="E26" s="200"/>
      <c r="F26" s="200"/>
      <c r="G26" s="200"/>
      <c r="H26" s="201"/>
      <c r="I26" s="1">
        <v>20</v>
      </c>
      <c r="J26" s="48">
        <f>SUM(J27:J34)</f>
        <v>222831971</v>
      </c>
      <c r="K26" s="48">
        <f>SUM(K27:K34)</f>
        <v>222722396</v>
      </c>
    </row>
    <row r="27" spans="1:11" ht="12.75">
      <c r="A27" s="199" t="s">
        <v>76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>
        <v>166046942</v>
      </c>
      <c r="K27" s="7">
        <v>166027678</v>
      </c>
    </row>
    <row r="28" spans="1:11" ht="12.75">
      <c r="A28" s="199" t="s">
        <v>77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>
        <v>39991807</v>
      </c>
      <c r="K28" s="7">
        <v>40016979</v>
      </c>
    </row>
    <row r="29" spans="1:11" ht="12.75">
      <c r="A29" s="199" t="s">
        <v>78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>
        <v>0</v>
      </c>
      <c r="K29" s="7">
        <v>0</v>
      </c>
    </row>
    <row r="30" spans="1:11" ht="12.75">
      <c r="A30" s="199" t="s">
        <v>83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84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/>
      <c r="K31" s="7"/>
    </row>
    <row r="32" spans="1:11" ht="12.75">
      <c r="A32" s="199" t="s">
        <v>85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>
        <v>1092825</v>
      </c>
      <c r="K32" s="7">
        <v>977342</v>
      </c>
    </row>
    <row r="33" spans="1:11" ht="12.75">
      <c r="A33" s="199" t="s">
        <v>79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>
        <v>15700397</v>
      </c>
      <c r="K33" s="7">
        <v>15700397</v>
      </c>
    </row>
    <row r="34" spans="1:11" ht="12.75">
      <c r="A34" s="199" t="s">
        <v>183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/>
      <c r="K34" s="7"/>
    </row>
    <row r="35" spans="1:11" ht="12.75">
      <c r="A35" s="199" t="s">
        <v>184</v>
      </c>
      <c r="B35" s="200"/>
      <c r="C35" s="200"/>
      <c r="D35" s="200"/>
      <c r="E35" s="200"/>
      <c r="F35" s="200"/>
      <c r="G35" s="200"/>
      <c r="H35" s="201"/>
      <c r="I35" s="1">
        <v>29</v>
      </c>
      <c r="J35" s="48">
        <f>SUM(J36:J38)</f>
        <v>2154560</v>
      </c>
      <c r="K35" s="48">
        <f>SUM(K36:K38)</f>
        <v>2087880</v>
      </c>
    </row>
    <row r="36" spans="1:11" ht="12.75">
      <c r="A36" s="199" t="s">
        <v>80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81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>
        <v>2154560</v>
      </c>
      <c r="K37" s="7">
        <v>2087880</v>
      </c>
    </row>
    <row r="38" spans="1:11" ht="12.75">
      <c r="A38" s="199" t="s">
        <v>82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/>
      <c r="K38" s="7"/>
    </row>
    <row r="39" spans="1:11" ht="12.75">
      <c r="A39" s="199" t="s">
        <v>185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48">
        <f>J41+J49+J56+J64</f>
        <v>228566151</v>
      </c>
      <c r="K40" s="48">
        <f>K41+K49+K56+K64</f>
        <v>234877698</v>
      </c>
    </row>
    <row r="41" spans="1:11" ht="12.75">
      <c r="A41" s="199" t="s">
        <v>100</v>
      </c>
      <c r="B41" s="200"/>
      <c r="C41" s="200"/>
      <c r="D41" s="200"/>
      <c r="E41" s="200"/>
      <c r="F41" s="200"/>
      <c r="G41" s="200"/>
      <c r="H41" s="201"/>
      <c r="I41" s="1">
        <v>35</v>
      </c>
      <c r="J41" s="48">
        <f>SUM(J42:J48)</f>
        <v>4274005</v>
      </c>
      <c r="K41" s="48">
        <f>SUM(K42:K48)</f>
        <v>4274005</v>
      </c>
    </row>
    <row r="42" spans="1:11" ht="12.75">
      <c r="A42" s="199" t="s">
        <v>117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/>
      <c r="K42" s="7"/>
    </row>
    <row r="43" spans="1:11" ht="12.75">
      <c r="A43" s="199" t="s">
        <v>118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>
        <v>247493</v>
      </c>
      <c r="K43" s="7">
        <v>247493</v>
      </c>
    </row>
    <row r="44" spans="1:11" ht="12.75">
      <c r="A44" s="199" t="s">
        <v>86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>
        <v>2646935</v>
      </c>
      <c r="K44" s="7">
        <v>2646935</v>
      </c>
    </row>
    <row r="45" spans="1:11" ht="12.75">
      <c r="A45" s="199" t="s">
        <v>87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>
        <v>1379577</v>
      </c>
      <c r="K45" s="7">
        <v>1379577</v>
      </c>
    </row>
    <row r="46" spans="1:11" ht="12.75">
      <c r="A46" s="199" t="s">
        <v>88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/>
      <c r="K46" s="7"/>
    </row>
    <row r="47" spans="1:11" ht="12.75">
      <c r="A47" s="199" t="s">
        <v>89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90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101</v>
      </c>
      <c r="B49" s="200"/>
      <c r="C49" s="200"/>
      <c r="D49" s="200"/>
      <c r="E49" s="200"/>
      <c r="F49" s="200"/>
      <c r="G49" s="200"/>
      <c r="H49" s="201"/>
      <c r="I49" s="1">
        <v>43</v>
      </c>
      <c r="J49" s="48">
        <f>SUM(J50:J55)</f>
        <v>133661758</v>
      </c>
      <c r="K49" s="48">
        <f>SUM(K50:K55)</f>
        <v>137082504</v>
      </c>
    </row>
    <row r="50" spans="1:11" ht="12.75">
      <c r="A50" s="199" t="s">
        <v>200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18336501</v>
      </c>
      <c r="K50" s="7">
        <v>23535971</v>
      </c>
    </row>
    <row r="51" spans="1:11" ht="12.75">
      <c r="A51" s="199" t="s">
        <v>201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68139070</v>
      </c>
      <c r="K51" s="7">
        <v>64214368</v>
      </c>
    </row>
    <row r="52" spans="1:11" ht="12.75">
      <c r="A52" s="199" t="s">
        <v>202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>
        <v>146963</v>
      </c>
      <c r="K52" s="7">
        <v>146963</v>
      </c>
    </row>
    <row r="53" spans="1:11" ht="12.75">
      <c r="A53" s="199" t="s">
        <v>203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775907</v>
      </c>
      <c r="K53" s="7">
        <v>942315</v>
      </c>
    </row>
    <row r="54" spans="1:11" ht="12.75">
      <c r="A54" s="199" t="s">
        <v>10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5515259</v>
      </c>
      <c r="K54" s="7">
        <v>9378619</v>
      </c>
    </row>
    <row r="55" spans="1:11" ht="12.75">
      <c r="A55" s="199" t="s">
        <v>11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40748058</v>
      </c>
      <c r="K55" s="7">
        <f>50099243-11243082-82559+90666</f>
        <v>38864268</v>
      </c>
    </row>
    <row r="56" spans="1:11" ht="12.75">
      <c r="A56" s="199" t="s">
        <v>102</v>
      </c>
      <c r="B56" s="200"/>
      <c r="C56" s="200"/>
      <c r="D56" s="200"/>
      <c r="E56" s="200"/>
      <c r="F56" s="200"/>
      <c r="G56" s="200"/>
      <c r="H56" s="201"/>
      <c r="I56" s="1">
        <v>50</v>
      </c>
      <c r="J56" s="48">
        <f>SUM(J57:J63)</f>
        <v>89817710</v>
      </c>
      <c r="K56" s="48">
        <f>SUM(K57:K63)</f>
        <v>91613970</v>
      </c>
    </row>
    <row r="57" spans="1:11" ht="12.75">
      <c r="A57" s="199" t="s">
        <v>76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77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11608421</v>
      </c>
      <c r="K58" s="7">
        <v>13033994</v>
      </c>
    </row>
    <row r="59" spans="1:11" ht="12.75">
      <c r="A59" s="199" t="s">
        <v>242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 ht="12.75">
      <c r="A60" s="199" t="s">
        <v>83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>
        <v>72441725</v>
      </c>
      <c r="K60" s="7">
        <v>72441725</v>
      </c>
    </row>
    <row r="61" spans="1:11" ht="12.75">
      <c r="A61" s="199" t="s">
        <v>84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>
        <v>0</v>
      </c>
      <c r="K61" s="7">
        <f>90666-90666</f>
        <v>0</v>
      </c>
    </row>
    <row r="62" spans="1:11" ht="12.75">
      <c r="A62" s="199" t="s">
        <v>85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>
        <v>5767564</v>
      </c>
      <c r="K62" s="7">
        <v>6138251</v>
      </c>
    </row>
    <row r="63" spans="1:11" ht="12.75">
      <c r="A63" s="199" t="s">
        <v>46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 ht="12.75">
      <c r="A64" s="199" t="s">
        <v>207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812678</v>
      </c>
      <c r="K64" s="7">
        <v>1907219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3387336</v>
      </c>
      <c r="K65" s="7">
        <f>2297101</f>
        <v>2297101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48">
        <f>J7+J8+J40+J65</f>
        <v>847606501</v>
      </c>
      <c r="K66" s="48">
        <f>K7+K8+K40+K65</f>
        <v>849423616</v>
      </c>
    </row>
    <row r="67" spans="1:11" ht="12.75">
      <c r="A67" s="212" t="s">
        <v>91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95998011</v>
      </c>
      <c r="K67" s="8">
        <v>98143945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127">
        <f>J70+J71+J72+J78+J79+J82+J85</f>
        <v>107892190</v>
      </c>
      <c r="K69" s="127">
        <f>K70+K71+K72+K78+K79+K82+K85</f>
        <v>107563048</v>
      </c>
    </row>
    <row r="70" spans="1:11" ht="12.75">
      <c r="A70" s="199" t="s">
        <v>141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105668000</v>
      </c>
      <c r="K70" s="7">
        <v>105668000</v>
      </c>
    </row>
    <row r="71" spans="1:11" ht="12.75">
      <c r="A71" s="199" t="s">
        <v>142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>
        <v>52011040</v>
      </c>
      <c r="K71" s="7">
        <v>52011040</v>
      </c>
    </row>
    <row r="72" spans="1:11" ht="12.75">
      <c r="A72" s="199" t="s">
        <v>143</v>
      </c>
      <c r="B72" s="200"/>
      <c r="C72" s="200"/>
      <c r="D72" s="200"/>
      <c r="E72" s="200"/>
      <c r="F72" s="200"/>
      <c r="G72" s="200"/>
      <c r="H72" s="201"/>
      <c r="I72" s="1">
        <v>65</v>
      </c>
      <c r="J72" s="48">
        <f>J73+J74-J75+J76+J77</f>
        <v>8068491</v>
      </c>
      <c r="K72" s="48">
        <f>K73+K74-K75+K76+K77</f>
        <v>8068491</v>
      </c>
    </row>
    <row r="73" spans="1:11" ht="12.75">
      <c r="A73" s="199" t="s">
        <v>144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>
        <v>3171600</v>
      </c>
      <c r="K73" s="7">
        <v>3171600</v>
      </c>
    </row>
    <row r="74" spans="1:11" ht="12.75">
      <c r="A74" s="199" t="s">
        <v>145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>
        <v>6343200</v>
      </c>
      <c r="K74" s="7">
        <v>6343200</v>
      </c>
    </row>
    <row r="75" spans="1:11" ht="12.75">
      <c r="A75" s="199" t="s">
        <v>133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>
        <v>1446309</v>
      </c>
      <c r="K75" s="7">
        <v>1446309</v>
      </c>
    </row>
    <row r="76" spans="1:11" ht="12.75">
      <c r="A76" s="199" t="s">
        <v>134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>
        <v>0</v>
      </c>
      <c r="K76" s="7"/>
    </row>
    <row r="77" spans="1:11" ht="12.75">
      <c r="A77" s="199" t="s">
        <v>135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0</v>
      </c>
      <c r="K77" s="7"/>
    </row>
    <row r="78" spans="1:11" ht="12.75">
      <c r="A78" s="199" t="s">
        <v>136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>
        <v>161382667</v>
      </c>
      <c r="K78" s="7">
        <v>161382667</v>
      </c>
    </row>
    <row r="79" spans="1:11" ht="12.75">
      <c r="A79" s="199" t="s">
        <v>238</v>
      </c>
      <c r="B79" s="200"/>
      <c r="C79" s="200"/>
      <c r="D79" s="200"/>
      <c r="E79" s="200"/>
      <c r="F79" s="200"/>
      <c r="G79" s="200"/>
      <c r="H79" s="201"/>
      <c r="I79" s="1">
        <v>72</v>
      </c>
      <c r="J79" s="48">
        <f>J80-J81</f>
        <v>305182937</v>
      </c>
      <c r="K79" s="48">
        <f>K80-K81</f>
        <v>-219238008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305182937</v>
      </c>
      <c r="K80" s="7">
        <v>305182937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>
        <v>524420945</v>
      </c>
    </row>
    <row r="82" spans="1:11" ht="12.75">
      <c r="A82" s="199" t="s">
        <v>239</v>
      </c>
      <c r="B82" s="200"/>
      <c r="C82" s="200"/>
      <c r="D82" s="200"/>
      <c r="E82" s="200"/>
      <c r="F82" s="200"/>
      <c r="G82" s="200"/>
      <c r="H82" s="201"/>
      <c r="I82" s="1">
        <v>75</v>
      </c>
      <c r="J82" s="48">
        <f>J83-J84</f>
        <v>-524420945</v>
      </c>
      <c r="K82" s="48">
        <f>K83-K84</f>
        <v>-329142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524420945</v>
      </c>
      <c r="K84" s="7">
        <v>329142</v>
      </c>
    </row>
    <row r="85" spans="1:11" ht="12.75">
      <c r="A85" s="199" t="s">
        <v>173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48">
        <f>SUM(J87:J89)</f>
        <v>14826843</v>
      </c>
      <c r="K86" s="48">
        <f>SUM(K87:K89)</f>
        <v>14826843</v>
      </c>
    </row>
    <row r="87" spans="1:11" ht="12.75">
      <c r="A87" s="199" t="s">
        <v>129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>
        <v>1550087</v>
      </c>
      <c r="K87" s="7">
        <v>1550087</v>
      </c>
    </row>
    <row r="88" spans="1:11" ht="12.75">
      <c r="A88" s="199" t="s">
        <v>130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131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>
        <v>13276756</v>
      </c>
      <c r="K89" s="7">
        <v>13276756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48">
        <f>SUM(J91:J99)</f>
        <v>252369741</v>
      </c>
      <c r="K90" s="48">
        <f>SUM(K91:K99)</f>
        <v>248888109</v>
      </c>
    </row>
    <row r="91" spans="1:11" ht="12.75">
      <c r="A91" s="199" t="s">
        <v>132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>
        <v>0</v>
      </c>
      <c r="K91" s="7"/>
    </row>
    <row r="92" spans="1:11" ht="12.75">
      <c r="A92" s="199" t="s">
        <v>243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0</v>
      </c>
      <c r="K92" s="7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>
        <v>134479410</v>
      </c>
      <c r="K93" s="7">
        <f>320347251-188023796</f>
        <v>132323455</v>
      </c>
    </row>
    <row r="94" spans="1:11" ht="12.75">
      <c r="A94" s="199" t="s">
        <v>244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>
        <v>0</v>
      </c>
      <c r="K94" s="7"/>
    </row>
    <row r="95" spans="1:11" ht="12.75">
      <c r="A95" s="199" t="s">
        <v>245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>
        <v>245600</v>
      </c>
      <c r="K95" s="7">
        <f>245600</f>
        <v>245600</v>
      </c>
    </row>
    <row r="96" spans="1:11" ht="12.75">
      <c r="A96" s="199" t="s">
        <v>246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>
        <v>67910616</v>
      </c>
      <c r="K96" s="7">
        <f>75456240-7545624</f>
        <v>67910616</v>
      </c>
    </row>
    <row r="97" spans="1:11" ht="12.75">
      <c r="A97" s="199" t="s">
        <v>94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>
        <v>0</v>
      </c>
      <c r="K97" s="7">
        <v>0</v>
      </c>
    </row>
    <row r="98" spans="1:11" ht="12.75">
      <c r="A98" s="199" t="s">
        <v>92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>
        <v>9885554</v>
      </c>
      <c r="K98" s="7">
        <f>8559877</f>
        <v>8559877</v>
      </c>
    </row>
    <row r="99" spans="1:11" ht="12.75">
      <c r="A99" s="199" t="s">
        <v>93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>
        <v>39848561</v>
      </c>
      <c r="K99" s="7">
        <v>39848561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48">
        <f>SUM(J101:J112)</f>
        <v>464800328</v>
      </c>
      <c r="K100" s="48">
        <f>SUM(K101:K112)</f>
        <v>468313173</v>
      </c>
    </row>
    <row r="101" spans="1:11" ht="12.75">
      <c r="A101" s="199" t="s">
        <v>132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1657261</v>
      </c>
      <c r="K101" s="7">
        <v>4196163</v>
      </c>
    </row>
    <row r="102" spans="1:11" ht="12.75">
      <c r="A102" s="199" t="s">
        <v>243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4216138</v>
      </c>
      <c r="K102" s="7">
        <f>7943067+1161380</f>
        <v>9104447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275304025</v>
      </c>
      <c r="K103" s="7">
        <f>85667723+188023796</f>
        <v>273691519</v>
      </c>
    </row>
    <row r="104" spans="1:11" ht="12.75">
      <c r="A104" s="199" t="s">
        <v>244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12859124</v>
      </c>
      <c r="K104" s="7">
        <v>5634264</v>
      </c>
    </row>
    <row r="105" spans="1:11" ht="12.75">
      <c r="A105" s="199" t="s">
        <v>245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98206704</v>
      </c>
      <c r="K105" s="7">
        <f>86257730+6752549</f>
        <v>93010279</v>
      </c>
    </row>
    <row r="106" spans="1:11" ht="12.75">
      <c r="A106" s="199" t="s">
        <v>246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>
        <v>7545624</v>
      </c>
      <c r="K106" s="7">
        <v>7545624</v>
      </c>
    </row>
    <row r="107" spans="1:11" ht="12.75">
      <c r="A107" s="199" t="s">
        <v>94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>
        <v>0</v>
      </c>
      <c r="K107" s="7"/>
    </row>
    <row r="108" spans="1:11" ht="12.75">
      <c r="A108" s="199" t="s">
        <v>95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14600048</v>
      </c>
      <c r="K108" s="7">
        <f>8766817+5161453</f>
        <v>13928270</v>
      </c>
    </row>
    <row r="109" spans="1:11" ht="12.75">
      <c r="A109" s="199" t="s">
        <v>96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18310027</v>
      </c>
      <c r="K109" s="7">
        <v>28687796</v>
      </c>
    </row>
    <row r="110" spans="1:11" ht="12.75">
      <c r="A110" s="199" t="s">
        <v>99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>
        <v>418051</v>
      </c>
      <c r="K110" s="7">
        <v>418052</v>
      </c>
    </row>
    <row r="111" spans="1:11" ht="12.75">
      <c r="A111" s="199" t="s">
        <v>97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98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f>(977532-351204)+(11373703-17294)+(669495-244760)+1733004+(51727052-34418407)+320223-86018</f>
        <v>31683326</v>
      </c>
      <c r="K112" s="7">
        <v>32096759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7717399</v>
      </c>
      <c r="K113" s="7">
        <f>14676725-4844282</f>
        <v>9832443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48">
        <f>J69+J86+J90+J100+J113</f>
        <v>847606501</v>
      </c>
      <c r="K114" s="48">
        <f>K69+K86+K90+K100+K113</f>
        <v>849423616</v>
      </c>
    </row>
    <row r="115" spans="1:11" ht="12.75">
      <c r="A115" s="225" t="s">
        <v>57</v>
      </c>
      <c r="B115" s="226"/>
      <c r="C115" s="226"/>
      <c r="D115" s="226"/>
      <c r="E115" s="226"/>
      <c r="F115" s="226"/>
      <c r="G115" s="226"/>
      <c r="H115" s="227"/>
      <c r="I115" s="2">
        <v>108</v>
      </c>
      <c r="J115" s="8">
        <v>95998011</v>
      </c>
      <c r="K115" s="8">
        <v>98143945</v>
      </c>
    </row>
    <row r="116" spans="1:11" ht="12.75">
      <c r="A116" s="218" t="s">
        <v>310</v>
      </c>
      <c r="B116" s="228"/>
      <c r="C116" s="228"/>
      <c r="D116" s="228"/>
      <c r="E116" s="228"/>
      <c r="F116" s="228"/>
      <c r="G116" s="228"/>
      <c r="H116" s="228"/>
      <c r="I116" s="229"/>
      <c r="J116" s="229"/>
      <c r="K116" s="230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1"/>
      <c r="J117" s="231"/>
      <c r="K117" s="232"/>
    </row>
    <row r="118" spans="1:11" ht="12.75">
      <c r="A118" s="199" t="s">
        <v>8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/>
      <c r="K118" s="7"/>
    </row>
    <row r="119" spans="1:11" ht="12.75">
      <c r="A119" s="233" t="s">
        <v>9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/>
      <c r="K119" s="8"/>
    </row>
    <row r="120" spans="1:11" ht="12.75">
      <c r="A120" s="221" t="s">
        <v>311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23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</row>
  </sheetData>
  <sheetProtection/>
  <mergeCells count="121">
    <mergeCell ref="A114:H114"/>
    <mergeCell ref="A113:H113"/>
    <mergeCell ref="A120:K120"/>
    <mergeCell ref="A121:K121"/>
    <mergeCell ref="A115:H115"/>
    <mergeCell ref="A116:K116"/>
    <mergeCell ref="A117:K117"/>
    <mergeCell ref="A118:H118"/>
    <mergeCell ref="A119:H119"/>
    <mergeCell ref="A98:H98"/>
    <mergeCell ref="A101:H101"/>
    <mergeCell ref="A102:H102"/>
    <mergeCell ref="A105:H105"/>
    <mergeCell ref="A103:H103"/>
    <mergeCell ref="A104:H104"/>
    <mergeCell ref="A100:H100"/>
    <mergeCell ref="A106:H106"/>
    <mergeCell ref="A110:H110"/>
    <mergeCell ref="A111:H111"/>
    <mergeCell ref="A112:H112"/>
    <mergeCell ref="A108:H108"/>
    <mergeCell ref="A107:H107"/>
    <mergeCell ref="A109:H109"/>
    <mergeCell ref="A99:H99"/>
    <mergeCell ref="A91:H91"/>
    <mergeCell ref="A68:K68"/>
    <mergeCell ref="A69:H69"/>
    <mergeCell ref="A75:H75"/>
    <mergeCell ref="A74:H74"/>
    <mergeCell ref="A70:H70"/>
    <mergeCell ref="A71:H71"/>
    <mergeCell ref="A73:H73"/>
    <mergeCell ref="A87:H87"/>
    <mergeCell ref="A97:H97"/>
    <mergeCell ref="A93:H93"/>
    <mergeCell ref="A94:H94"/>
    <mergeCell ref="A96:H96"/>
    <mergeCell ref="A95:H95"/>
    <mergeCell ref="A85:H85"/>
    <mergeCell ref="A86:H86"/>
    <mergeCell ref="A82:H82"/>
    <mergeCell ref="A92:H92"/>
    <mergeCell ref="A88:H88"/>
    <mergeCell ref="A83:H83"/>
    <mergeCell ref="A76:H76"/>
    <mergeCell ref="A80:H80"/>
    <mergeCell ref="A81:H81"/>
    <mergeCell ref="A77:H77"/>
    <mergeCell ref="A78:H78"/>
    <mergeCell ref="A79:H79"/>
    <mergeCell ref="A90:H90"/>
    <mergeCell ref="A89:H89"/>
    <mergeCell ref="A58:H58"/>
    <mergeCell ref="A64:H64"/>
    <mergeCell ref="A65:H65"/>
    <mergeCell ref="A66:H66"/>
    <mergeCell ref="A59:H59"/>
    <mergeCell ref="A60:H60"/>
    <mergeCell ref="A72:H72"/>
    <mergeCell ref="A84:H84"/>
    <mergeCell ref="A48:H48"/>
    <mergeCell ref="A54:H54"/>
    <mergeCell ref="A55:H55"/>
    <mergeCell ref="A49:H49"/>
    <mergeCell ref="A50:H50"/>
    <mergeCell ref="A51:H51"/>
    <mergeCell ref="A52:H52"/>
    <mergeCell ref="A44:H44"/>
    <mergeCell ref="A47:H47"/>
    <mergeCell ref="A45:H45"/>
    <mergeCell ref="A46:H46"/>
    <mergeCell ref="A34:H34"/>
    <mergeCell ref="A31:H31"/>
    <mergeCell ref="A33:H33"/>
    <mergeCell ref="A67:H67"/>
    <mergeCell ref="A56:H56"/>
    <mergeCell ref="A53:H53"/>
    <mergeCell ref="A62:H62"/>
    <mergeCell ref="A61:H61"/>
    <mergeCell ref="A63:H63"/>
    <mergeCell ref="A57:H57"/>
    <mergeCell ref="A41:H41"/>
    <mergeCell ref="A42:H42"/>
    <mergeCell ref="A43:H43"/>
    <mergeCell ref="A35:H35"/>
    <mergeCell ref="A36:H36"/>
    <mergeCell ref="A37:H37"/>
    <mergeCell ref="A38:H38"/>
    <mergeCell ref="A39:H39"/>
    <mergeCell ref="A40:H40"/>
    <mergeCell ref="A25:H25"/>
    <mergeCell ref="A26:H26"/>
    <mergeCell ref="A24:H24"/>
    <mergeCell ref="A5:H5"/>
    <mergeCell ref="A23:H23"/>
    <mergeCell ref="A14:H14"/>
    <mergeCell ref="A11:H11"/>
    <mergeCell ref="A22:H22"/>
    <mergeCell ref="A17:H17"/>
    <mergeCell ref="A18:H18"/>
    <mergeCell ref="A21:H21"/>
    <mergeCell ref="A15:H15"/>
    <mergeCell ref="A9:H9"/>
    <mergeCell ref="A12:H12"/>
    <mergeCell ref="A10:H10"/>
    <mergeCell ref="A13:H13"/>
    <mergeCell ref="A19:H19"/>
    <mergeCell ref="A6:K6"/>
    <mergeCell ref="A16:H16"/>
    <mergeCell ref="A20:H20"/>
    <mergeCell ref="A7:H7"/>
    <mergeCell ref="A8:H8"/>
    <mergeCell ref="A32:H32"/>
    <mergeCell ref="A27:H27"/>
    <mergeCell ref="A28:H28"/>
    <mergeCell ref="A29:H29"/>
    <mergeCell ref="A30:H30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N5" sqref="N5"/>
    </sheetView>
  </sheetViews>
  <sheetFormatPr defaultColWidth="9.140625" defaultRowHeight="12.75"/>
  <cols>
    <col min="1" max="9" width="9.140625" style="47" customWidth="1"/>
    <col min="10" max="10" width="11.57421875" style="47" customWidth="1"/>
    <col min="11" max="11" width="11.710937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191" t="s">
        <v>154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2.75" customHeight="1">
      <c r="A2" s="236" t="s">
        <v>340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37" t="s">
        <v>336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9" t="s">
        <v>59</v>
      </c>
      <c r="B4" s="239"/>
      <c r="C4" s="239"/>
      <c r="D4" s="239"/>
      <c r="E4" s="239"/>
      <c r="F4" s="239"/>
      <c r="G4" s="239"/>
      <c r="H4" s="239"/>
      <c r="I4" s="52" t="s">
        <v>279</v>
      </c>
      <c r="J4" s="238" t="s">
        <v>319</v>
      </c>
      <c r="K4" s="238"/>
      <c r="L4" s="238" t="s">
        <v>320</v>
      </c>
      <c r="M4" s="238"/>
    </row>
    <row r="5" spans="1:13" ht="22.5">
      <c r="A5" s="239"/>
      <c r="B5" s="239"/>
      <c r="C5" s="239"/>
      <c r="D5" s="239"/>
      <c r="E5" s="239"/>
      <c r="F5" s="239"/>
      <c r="G5" s="239"/>
      <c r="H5" s="239"/>
      <c r="I5" s="52"/>
      <c r="J5" s="54" t="s">
        <v>314</v>
      </c>
      <c r="K5" s="54" t="s">
        <v>315</v>
      </c>
      <c r="L5" s="54" t="s">
        <v>314</v>
      </c>
      <c r="M5" s="54" t="s">
        <v>315</v>
      </c>
    </row>
    <row r="6" spans="1:13" ht="12.75">
      <c r="A6" s="238">
        <v>1</v>
      </c>
      <c r="B6" s="238"/>
      <c r="C6" s="238"/>
      <c r="D6" s="238"/>
      <c r="E6" s="238"/>
      <c r="F6" s="238"/>
      <c r="G6" s="238"/>
      <c r="H6" s="238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127">
        <f>SUM(J8:J9)</f>
        <v>67883954</v>
      </c>
      <c r="K7" s="127">
        <f>SUM(K8:K9)</f>
        <v>67883954</v>
      </c>
      <c r="L7" s="127">
        <f>SUM(L8:L9)</f>
        <v>56975402</v>
      </c>
      <c r="M7" s="127">
        <f>SUM(M8:M9)</f>
        <v>56975402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f>60722609+4500000</f>
        <v>65222609</v>
      </c>
      <c r="K8" s="7">
        <f>60722609+4500000</f>
        <v>65222609</v>
      </c>
      <c r="L8" s="7">
        <v>56264455</v>
      </c>
      <c r="M8" s="7">
        <v>56264455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f>2522858+138487</f>
        <v>2661345</v>
      </c>
      <c r="K9" s="7">
        <f>2522858+138487</f>
        <v>2661345</v>
      </c>
      <c r="L9" s="7">
        <v>710947</v>
      </c>
      <c r="M9" s="7">
        <v>710947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48">
        <f>J11+J12+J16+J20+J21+J22+J25+J26</f>
        <v>58011238</v>
      </c>
      <c r="K10" s="48">
        <f>K11+K12+K16+K20+K21+K22+K25+K26</f>
        <v>58011238</v>
      </c>
      <c r="L10" s="48">
        <f>L11+L12+L16+L20+L21+L22+L25+L26</f>
        <v>49889087</v>
      </c>
      <c r="M10" s="48">
        <f>M11+M12+M16+M20+M21+M22+M25+M26</f>
        <v>49889087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48">
        <f>SUM(J13:J15)</f>
        <v>15752573</v>
      </c>
      <c r="K12" s="48">
        <f>SUM(K13:K15)</f>
        <v>15752573</v>
      </c>
      <c r="L12" s="48">
        <f>SUM(L13:L15)</f>
        <v>16436244</v>
      </c>
      <c r="M12" s="48">
        <f>SUM(M13:M15)</f>
        <v>16436244</v>
      </c>
    </row>
    <row r="13" spans="1:13" ht="12.75">
      <c r="A13" s="199" t="s">
        <v>146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1894524</v>
      </c>
      <c r="K13" s="7">
        <v>1894524</v>
      </c>
      <c r="L13" s="7">
        <v>2929557</v>
      </c>
      <c r="M13" s="7">
        <v>2929557</v>
      </c>
    </row>
    <row r="14" spans="1:13" ht="12.75">
      <c r="A14" s="199" t="s">
        <v>147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/>
      <c r="K14" s="7"/>
      <c r="L14" s="7"/>
      <c r="M14" s="7"/>
    </row>
    <row r="15" spans="1:13" ht="12.75">
      <c r="A15" s="199" t="s">
        <v>61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13858049</v>
      </c>
      <c r="K15" s="7">
        <v>13858049</v>
      </c>
      <c r="L15" s="7">
        <v>13506687</v>
      </c>
      <c r="M15" s="7">
        <v>13506687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48">
        <f>SUM(J17:J19)</f>
        <v>32389658</v>
      </c>
      <c r="K16" s="48">
        <f>SUM(K17:K19)</f>
        <v>32389658</v>
      </c>
      <c r="L16" s="48">
        <f>SUM(L17:L19)</f>
        <v>25670335</v>
      </c>
      <c r="M16" s="48">
        <f>SUM(M17:M19)</f>
        <v>25670335</v>
      </c>
    </row>
    <row r="17" spans="1:13" ht="12.75">
      <c r="A17" s="199" t="s">
        <v>62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18053062</v>
      </c>
      <c r="K17" s="7">
        <v>18053062</v>
      </c>
      <c r="L17" s="7">
        <v>14869464</v>
      </c>
      <c r="M17" s="7">
        <v>14869464</v>
      </c>
    </row>
    <row r="18" spans="1:13" ht="12.75">
      <c r="A18" s="199" t="s">
        <v>63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f>32389658-J17-J19</f>
        <v>9577652</v>
      </c>
      <c r="K18" s="7">
        <f>32389658-K17-K19</f>
        <v>9577652</v>
      </c>
      <c r="L18" s="7">
        <v>7388995</v>
      </c>
      <c r="M18" s="7">
        <v>7388995</v>
      </c>
    </row>
    <row r="19" spans="1:13" ht="12.75">
      <c r="A19" s="199" t="s">
        <v>64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4758944</v>
      </c>
      <c r="K19" s="7">
        <v>4758944</v>
      </c>
      <c r="L19" s="7">
        <v>3411876</v>
      </c>
      <c r="M19" s="7">
        <v>3411876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3702368</v>
      </c>
      <c r="K20" s="7">
        <v>3702368</v>
      </c>
      <c r="L20" s="7">
        <v>3334603</v>
      </c>
      <c r="M20" s="7">
        <v>3334603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4474618</v>
      </c>
      <c r="K21" s="7">
        <v>4474618</v>
      </c>
      <c r="L21" s="7">
        <v>4446231</v>
      </c>
      <c r="M21" s="7">
        <v>4446231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199" t="s">
        <v>137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3" ht="12.75">
      <c r="A24" s="199" t="s">
        <v>138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0</v>
      </c>
      <c r="K25" s="7">
        <v>0</v>
      </c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f>474423+1217598</f>
        <v>1692021</v>
      </c>
      <c r="K26" s="7">
        <f>474423+1217598</f>
        <v>1692021</v>
      </c>
      <c r="L26" s="7">
        <v>1674</v>
      </c>
      <c r="M26" s="7">
        <v>1674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48">
        <f>SUM(J28:J32)</f>
        <v>3532115</v>
      </c>
      <c r="K27" s="48">
        <f>SUM(K28:K32)</f>
        <v>3532115</v>
      </c>
      <c r="L27" s="48">
        <f>SUM(L28:L32)</f>
        <v>4335563</v>
      </c>
      <c r="M27" s="48">
        <f>SUM(M28:M32)</f>
        <v>4335563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f>1947300-529093</f>
        <v>1418207</v>
      </c>
      <c r="K28" s="7">
        <f>1947300-529093</f>
        <v>1418207</v>
      </c>
      <c r="L28" s="7">
        <v>1789117</v>
      </c>
      <c r="M28" s="7">
        <v>1789117</v>
      </c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f>1584815-28396-96244</f>
        <v>1460175</v>
      </c>
      <c r="K29" s="7">
        <f>1584815-28396-96244</f>
        <v>1460175</v>
      </c>
      <c r="L29" s="7">
        <v>780742</v>
      </c>
      <c r="M29" s="7">
        <v>780742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f>529093+96244</f>
        <v>625337</v>
      </c>
      <c r="K30" s="7">
        <f>529093+96244</f>
        <v>625337</v>
      </c>
      <c r="L30" s="7">
        <v>1738614</v>
      </c>
      <c r="M30" s="7">
        <v>1738614</v>
      </c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28396</v>
      </c>
      <c r="K32" s="7">
        <v>28396</v>
      </c>
      <c r="L32" s="7">
        <v>27090</v>
      </c>
      <c r="M32" s="7">
        <v>27090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48">
        <f>SUM(J34:J37)</f>
        <v>9720361</v>
      </c>
      <c r="K33" s="48">
        <f>SUM(K34:K37)</f>
        <v>9720361</v>
      </c>
      <c r="L33" s="48">
        <f>SUM(L34:L37)</f>
        <v>11751020</v>
      </c>
      <c r="M33" s="48">
        <f>SUM(M34:M37)</f>
        <v>11751020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64733</v>
      </c>
      <c r="K34" s="7">
        <v>64733</v>
      </c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f>9720361-64733-252900</f>
        <v>9402728</v>
      </c>
      <c r="K35" s="7">
        <f>9720361-64733-252900</f>
        <v>9402728</v>
      </c>
      <c r="L35" s="7">
        <v>11751020</v>
      </c>
      <c r="M35" s="7">
        <v>11751020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252900</v>
      </c>
      <c r="K37" s="7">
        <v>252900</v>
      </c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48">
        <f>J7+J27+J38+J40</f>
        <v>71416069</v>
      </c>
      <c r="K42" s="48">
        <f>K7+K27+K38+K40</f>
        <v>71416069</v>
      </c>
      <c r="L42" s="48">
        <f>L7+L27+L38+L40</f>
        <v>61310965</v>
      </c>
      <c r="M42" s="48">
        <f>M7+M27+M38+M40</f>
        <v>61310965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48">
        <f>J10+J33+J39+J41</f>
        <v>67731599</v>
      </c>
      <c r="K43" s="48">
        <f>K10+K33+K39+K41</f>
        <v>67731599</v>
      </c>
      <c r="L43" s="48">
        <f>L10+L33+L39+L41</f>
        <v>61640107</v>
      </c>
      <c r="M43" s="48">
        <f>M10+M33+M39+M41</f>
        <v>61640107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48">
        <f>J42-J43</f>
        <v>3684470</v>
      </c>
      <c r="K44" s="48">
        <f>K42-K43</f>
        <v>3684470</v>
      </c>
      <c r="L44" s="48">
        <f>L42-L43</f>
        <v>-329142</v>
      </c>
      <c r="M44" s="48">
        <f>M42-M43</f>
        <v>-329142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48">
        <f>IF(J42&gt;J43,J42-J43,0)</f>
        <v>3684470</v>
      </c>
      <c r="K45" s="48">
        <f>IF(K42&gt;K43,K42-K43,0)</f>
        <v>3684470</v>
      </c>
      <c r="L45" s="48">
        <f>IF(L42&gt;L43,L42-L43,0)</f>
        <v>0</v>
      </c>
      <c r="M45" s="48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329142</v>
      </c>
      <c r="M46" s="48">
        <f>IF(M43&gt;M42,M43-M42,0)</f>
        <v>329142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1219798</v>
      </c>
      <c r="K47" s="7">
        <v>1219798</v>
      </c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48">
        <f>J44-J47</f>
        <v>2464672</v>
      </c>
      <c r="K48" s="48">
        <f>K44-K47</f>
        <v>2464672</v>
      </c>
      <c r="L48" s="48">
        <f>L44-L47</f>
        <v>-329142</v>
      </c>
      <c r="M48" s="48">
        <f>M44-M47</f>
        <v>-329142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48">
        <f>IF(J48&gt;0,J48,0)</f>
        <v>2464672</v>
      </c>
      <c r="K49" s="48">
        <f>IF(K48&gt;0,K48,0)</f>
        <v>2464672</v>
      </c>
      <c r="L49" s="48">
        <f>IF(L48&gt;0,L48,0)</f>
        <v>0</v>
      </c>
      <c r="M49" s="48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329142</v>
      </c>
      <c r="M50" s="55">
        <f>IF(M48&lt;0,-M48,0)</f>
        <v>329142</v>
      </c>
    </row>
    <row r="51" spans="1:13" ht="12.75" customHeight="1">
      <c r="A51" s="218" t="s">
        <v>312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49"/>
      <c r="J52" s="49"/>
      <c r="K52" s="49"/>
      <c r="L52" s="49"/>
      <c r="M52" s="56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f>J48</f>
        <v>2464672</v>
      </c>
      <c r="K56" s="6">
        <f>K48</f>
        <v>2464672</v>
      </c>
      <c r="L56" s="6">
        <f>L48</f>
        <v>-329142</v>
      </c>
      <c r="M56" s="6">
        <f>M48</f>
        <v>-329142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48">
        <f>J57-J65</f>
        <v>0</v>
      </c>
      <c r="K66" s="48">
        <v>0</v>
      </c>
      <c r="L66" s="48">
        <f>L57-L65</f>
        <v>0</v>
      </c>
      <c r="M66" s="48"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5">
        <f>J56+J66</f>
        <v>2464672</v>
      </c>
      <c r="K67" s="55">
        <f>K56+K66</f>
        <v>2464672</v>
      </c>
      <c r="L67" s="55">
        <f>L56+L66</f>
        <v>-329142</v>
      </c>
      <c r="M67" s="55">
        <f>M56+M66</f>
        <v>-329142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61:H61"/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  <mergeCell ref="A60:H60"/>
    <mergeCell ref="A57:H57"/>
    <mergeCell ref="A46:H46"/>
    <mergeCell ref="A49:H49"/>
    <mergeCell ref="A48:H48"/>
    <mergeCell ref="A52:H52"/>
    <mergeCell ref="A28:H28"/>
    <mergeCell ref="A23:H23"/>
    <mergeCell ref="A71:H71"/>
    <mergeCell ref="A65:H65"/>
    <mergeCell ref="A66:H66"/>
    <mergeCell ref="A67:H67"/>
    <mergeCell ref="A68:M68"/>
    <mergeCell ref="A69:M69"/>
    <mergeCell ref="A70:H70"/>
    <mergeCell ref="A50:H50"/>
    <mergeCell ref="A7:H7"/>
    <mergeCell ref="J4:K4"/>
    <mergeCell ref="A26:H26"/>
    <mergeCell ref="A27:H27"/>
    <mergeCell ref="A29:H29"/>
    <mergeCell ref="L4:M4"/>
    <mergeCell ref="A5:H5"/>
    <mergeCell ref="A4:H4"/>
    <mergeCell ref="A6:H6"/>
    <mergeCell ref="A24:H24"/>
    <mergeCell ref="A19:H19"/>
    <mergeCell ref="A25:H25"/>
    <mergeCell ref="A21:H21"/>
    <mergeCell ref="A22:H22"/>
    <mergeCell ref="A34:H34"/>
    <mergeCell ref="A33:H33"/>
    <mergeCell ref="A35:H35"/>
    <mergeCell ref="A31:H31"/>
    <mergeCell ref="A41:H41"/>
    <mergeCell ref="A38:H38"/>
    <mergeCell ref="A39:H39"/>
    <mergeCell ref="A42:H42"/>
    <mergeCell ref="A18:H18"/>
    <mergeCell ref="A45:H45"/>
    <mergeCell ref="A47:H47"/>
    <mergeCell ref="A44:H44"/>
    <mergeCell ref="A36:H36"/>
    <mergeCell ref="A37:H37"/>
    <mergeCell ref="A40:H40"/>
    <mergeCell ref="A43:H43"/>
    <mergeCell ref="A30:H30"/>
    <mergeCell ref="A32:H32"/>
    <mergeCell ref="A9:H9"/>
    <mergeCell ref="A10:H10"/>
    <mergeCell ref="A11:H11"/>
    <mergeCell ref="A15:H15"/>
    <mergeCell ref="A2:M2"/>
    <mergeCell ref="A1:M1"/>
    <mergeCell ref="A20:H20"/>
    <mergeCell ref="A8:H8"/>
    <mergeCell ref="A12:H12"/>
    <mergeCell ref="A13:H13"/>
    <mergeCell ref="A14:H14"/>
    <mergeCell ref="A16:H16"/>
    <mergeCell ref="A17:H17"/>
    <mergeCell ref="A3:M3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4:M41 J34:J41 J42:M46 J12:M33 J48:M50 K34:K39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1">
      <selection activeCell="N52" sqref="N52"/>
    </sheetView>
  </sheetViews>
  <sheetFormatPr defaultColWidth="9.140625" defaultRowHeight="12.75"/>
  <cols>
    <col min="1" max="7" width="9.140625" style="47" customWidth="1"/>
    <col min="8" max="8" width="2.7109375" style="47" customWidth="1"/>
    <col min="9" max="9" width="9.140625" style="47" customWidth="1"/>
    <col min="10" max="10" width="11.421875" style="47" customWidth="1"/>
    <col min="11" max="11" width="12.57421875" style="47" customWidth="1"/>
    <col min="12" max="12" width="10.8515625" style="47" bestFit="1" customWidth="1"/>
    <col min="13" max="16384" width="9.140625" style="47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340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9" t="s">
        <v>336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0" t="s">
        <v>279</v>
      </c>
      <c r="J4" s="61" t="s">
        <v>319</v>
      </c>
      <c r="K4" s="61" t="s">
        <v>320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62">
        <v>2</v>
      </c>
      <c r="J5" s="63" t="s">
        <v>283</v>
      </c>
      <c r="K5" s="63" t="s">
        <v>284</v>
      </c>
    </row>
    <row r="6" spans="1:11" ht="12.75">
      <c r="A6" s="218" t="s">
        <v>156</v>
      </c>
      <c r="B6" s="228"/>
      <c r="C6" s="228"/>
      <c r="D6" s="228"/>
      <c r="E6" s="228"/>
      <c r="F6" s="228"/>
      <c r="G6" s="228"/>
      <c r="H6" s="228"/>
      <c r="I6" s="254"/>
      <c r="J6" s="254"/>
      <c r="K6" s="255"/>
    </row>
    <row r="7" spans="1:11" ht="12.75">
      <c r="A7" s="199" t="s">
        <v>40</v>
      </c>
      <c r="B7" s="200"/>
      <c r="C7" s="200"/>
      <c r="D7" s="200"/>
      <c r="E7" s="200"/>
      <c r="F7" s="200"/>
      <c r="G7" s="200"/>
      <c r="H7" s="200"/>
      <c r="I7" s="1">
        <v>1</v>
      </c>
      <c r="J7" s="7">
        <v>3684470</v>
      </c>
      <c r="K7" s="7">
        <v>-329142</v>
      </c>
    </row>
    <row r="8" spans="1:11" ht="12.75">
      <c r="A8" s="199" t="s">
        <v>41</v>
      </c>
      <c r="B8" s="200"/>
      <c r="C8" s="200"/>
      <c r="D8" s="200"/>
      <c r="E8" s="200"/>
      <c r="F8" s="200"/>
      <c r="G8" s="200"/>
      <c r="H8" s="200"/>
      <c r="I8" s="1">
        <v>2</v>
      </c>
      <c r="J8" s="7">
        <v>3702368</v>
      </c>
      <c r="K8" s="7">
        <v>3334603</v>
      </c>
    </row>
    <row r="9" spans="1:11" ht="12.75">
      <c r="A9" s="199" t="s">
        <v>42</v>
      </c>
      <c r="B9" s="200"/>
      <c r="C9" s="200"/>
      <c r="D9" s="200"/>
      <c r="E9" s="200"/>
      <c r="F9" s="200"/>
      <c r="G9" s="200"/>
      <c r="H9" s="200"/>
      <c r="I9" s="1">
        <v>3</v>
      </c>
      <c r="J9" s="7"/>
      <c r="K9" s="7">
        <f>468313173-464800328</f>
        <v>3512845</v>
      </c>
    </row>
    <row r="10" spans="1:11" ht="12.75">
      <c r="A10" s="199" t="s">
        <v>43</v>
      </c>
      <c r="B10" s="200"/>
      <c r="C10" s="200"/>
      <c r="D10" s="200"/>
      <c r="E10" s="200"/>
      <c r="F10" s="200"/>
      <c r="G10" s="200"/>
      <c r="H10" s="200"/>
      <c r="I10" s="1">
        <v>4</v>
      </c>
      <c r="J10" s="7">
        <f>292002656-291140359</f>
        <v>862297</v>
      </c>
      <c r="K10" s="7"/>
    </row>
    <row r="11" spans="1:11" ht="12.75">
      <c r="A11" s="199" t="s">
        <v>44</v>
      </c>
      <c r="B11" s="200"/>
      <c r="C11" s="200"/>
      <c r="D11" s="200"/>
      <c r="E11" s="200"/>
      <c r="F11" s="200"/>
      <c r="G11" s="200"/>
      <c r="H11" s="200"/>
      <c r="I11" s="1">
        <v>5</v>
      </c>
      <c r="J11" s="7"/>
      <c r="K11" s="7"/>
    </row>
    <row r="12" spans="1:11" ht="12.75">
      <c r="A12" s="199" t="s">
        <v>51</v>
      </c>
      <c r="B12" s="200"/>
      <c r="C12" s="200"/>
      <c r="D12" s="200"/>
      <c r="E12" s="200"/>
      <c r="F12" s="200"/>
      <c r="G12" s="200"/>
      <c r="H12" s="200"/>
      <c r="I12" s="1">
        <v>6</v>
      </c>
      <c r="J12" s="7"/>
      <c r="K12" s="7">
        <v>5448095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48">
        <f>SUM(J7:J12)</f>
        <v>8249135</v>
      </c>
      <c r="K13" s="48">
        <f>SUM(K7:K12)</f>
        <v>11966401</v>
      </c>
    </row>
    <row r="14" spans="1:11" ht="12.75">
      <c r="A14" s="199" t="s">
        <v>52</v>
      </c>
      <c r="B14" s="200"/>
      <c r="C14" s="200"/>
      <c r="D14" s="200"/>
      <c r="E14" s="200"/>
      <c r="F14" s="200"/>
      <c r="G14" s="200"/>
      <c r="H14" s="200"/>
      <c r="I14" s="1">
        <v>8</v>
      </c>
      <c r="J14" s="7">
        <f>467492325-461897076</f>
        <v>5595249</v>
      </c>
      <c r="K14" s="7"/>
    </row>
    <row r="15" spans="1:11" ht="12.75">
      <c r="A15" s="199" t="s">
        <v>53</v>
      </c>
      <c r="B15" s="200"/>
      <c r="C15" s="200"/>
      <c r="D15" s="200"/>
      <c r="E15" s="200"/>
      <c r="F15" s="200"/>
      <c r="G15" s="200"/>
      <c r="H15" s="200"/>
      <c r="I15" s="1">
        <v>9</v>
      </c>
      <c r="J15" s="7"/>
      <c r="K15" s="7">
        <f>137082504-133661758</f>
        <v>3420746</v>
      </c>
    </row>
    <row r="16" spans="1:11" ht="12.75">
      <c r="A16" s="199" t="s">
        <v>54</v>
      </c>
      <c r="B16" s="200"/>
      <c r="C16" s="200"/>
      <c r="D16" s="200"/>
      <c r="E16" s="200"/>
      <c r="F16" s="200"/>
      <c r="G16" s="200"/>
      <c r="H16" s="200"/>
      <c r="I16" s="1">
        <v>10</v>
      </c>
      <c r="J16" s="7"/>
      <c r="K16" s="7"/>
    </row>
    <row r="17" spans="1:11" ht="12.75">
      <c r="A17" s="199" t="s">
        <v>55</v>
      </c>
      <c r="B17" s="200"/>
      <c r="C17" s="200"/>
      <c r="D17" s="200"/>
      <c r="E17" s="200"/>
      <c r="F17" s="200"/>
      <c r="G17" s="200"/>
      <c r="H17" s="200"/>
      <c r="I17" s="1">
        <v>11</v>
      </c>
      <c r="J17" s="7">
        <v>19468050</v>
      </c>
      <c r="K17" s="7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48">
        <f>SUM(J14:J17)</f>
        <v>25063299</v>
      </c>
      <c r="K18" s="48">
        <f>SUM(K14:K17)</f>
        <v>3420746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48">
        <f>IF(J14&gt;J18,J14-J18,0)</f>
        <v>0</v>
      </c>
      <c r="K19" s="48">
        <f>K13-K18</f>
        <v>8545655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48">
        <f>IF(J18&gt;J13,J18-J13,0)</f>
        <v>16814164</v>
      </c>
      <c r="K20" s="48">
        <f>IF(K18&gt;K13,K18-K13,0)</f>
        <v>0</v>
      </c>
    </row>
    <row r="21" spans="1:11" ht="12.75">
      <c r="A21" s="218" t="s">
        <v>159</v>
      </c>
      <c r="B21" s="228"/>
      <c r="C21" s="228"/>
      <c r="D21" s="228"/>
      <c r="E21" s="228"/>
      <c r="F21" s="228"/>
      <c r="G21" s="228"/>
      <c r="H21" s="228"/>
      <c r="I21" s="254"/>
      <c r="J21" s="254"/>
      <c r="K21" s="255"/>
    </row>
    <row r="22" spans="1:11" ht="12.75">
      <c r="A22" s="199" t="s">
        <v>178</v>
      </c>
      <c r="B22" s="200"/>
      <c r="C22" s="200"/>
      <c r="D22" s="200"/>
      <c r="E22" s="200"/>
      <c r="F22" s="200"/>
      <c r="G22" s="200"/>
      <c r="H22" s="200"/>
      <c r="I22" s="1">
        <v>15</v>
      </c>
      <c r="J22" s="7">
        <v>89241</v>
      </c>
      <c r="K22" s="7">
        <v>127599</v>
      </c>
    </row>
    <row r="23" spans="1:11" ht="12.75">
      <c r="A23" s="199" t="s">
        <v>179</v>
      </c>
      <c r="B23" s="200"/>
      <c r="C23" s="200"/>
      <c r="D23" s="200"/>
      <c r="E23" s="200"/>
      <c r="F23" s="200"/>
      <c r="G23" s="200"/>
      <c r="H23" s="200"/>
      <c r="I23" s="1">
        <v>16</v>
      </c>
      <c r="J23" s="7">
        <v>0</v>
      </c>
      <c r="K23" s="7">
        <v>0</v>
      </c>
    </row>
    <row r="24" spans="1:11" ht="12.75">
      <c r="A24" s="199" t="s">
        <v>180</v>
      </c>
      <c r="B24" s="200"/>
      <c r="C24" s="200"/>
      <c r="D24" s="200"/>
      <c r="E24" s="200"/>
      <c r="F24" s="200"/>
      <c r="G24" s="200"/>
      <c r="H24" s="200"/>
      <c r="I24" s="1">
        <v>17</v>
      </c>
      <c r="J24" s="7">
        <v>285816</v>
      </c>
      <c r="K24" s="7">
        <v>212214</v>
      </c>
    </row>
    <row r="25" spans="1:11" ht="12.75">
      <c r="A25" s="199" t="s">
        <v>181</v>
      </c>
      <c r="B25" s="200"/>
      <c r="C25" s="200"/>
      <c r="D25" s="200"/>
      <c r="E25" s="200"/>
      <c r="F25" s="200"/>
      <c r="G25" s="200"/>
      <c r="H25" s="200"/>
      <c r="I25" s="1">
        <v>18</v>
      </c>
      <c r="J25" s="7">
        <v>0</v>
      </c>
      <c r="K25" s="7">
        <v>0</v>
      </c>
    </row>
    <row r="26" spans="1:11" ht="12.75">
      <c r="A26" s="199" t="s">
        <v>182</v>
      </c>
      <c r="B26" s="200"/>
      <c r="C26" s="200"/>
      <c r="D26" s="200"/>
      <c r="E26" s="200"/>
      <c r="F26" s="200"/>
      <c r="G26" s="200"/>
      <c r="H26" s="200"/>
      <c r="I26" s="1">
        <v>19</v>
      </c>
      <c r="J26" s="7">
        <v>0</v>
      </c>
      <c r="K26" s="7">
        <v>734723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48">
        <f>SUM(J22:J26)</f>
        <v>375057</v>
      </c>
      <c r="K27" s="48">
        <f>SUM(K22:K26)</f>
        <v>1074536</v>
      </c>
    </row>
    <row r="28" spans="1:11" ht="12.75">
      <c r="A28" s="199" t="s">
        <v>115</v>
      </c>
      <c r="B28" s="200"/>
      <c r="C28" s="200"/>
      <c r="D28" s="200"/>
      <c r="E28" s="200"/>
      <c r="F28" s="200"/>
      <c r="G28" s="200"/>
      <c r="H28" s="200"/>
      <c r="I28" s="1">
        <v>21</v>
      </c>
      <c r="J28" s="7">
        <v>2307062</v>
      </c>
      <c r="K28" s="7">
        <v>337070</v>
      </c>
    </row>
    <row r="29" spans="1:11" ht="12.75">
      <c r="A29" s="199" t="s">
        <v>116</v>
      </c>
      <c r="B29" s="200"/>
      <c r="C29" s="200"/>
      <c r="D29" s="200"/>
      <c r="E29" s="200"/>
      <c r="F29" s="200"/>
      <c r="G29" s="200"/>
      <c r="H29" s="200"/>
      <c r="I29" s="1">
        <v>22</v>
      </c>
      <c r="J29" s="7">
        <v>0</v>
      </c>
      <c r="K29" s="7">
        <v>0</v>
      </c>
    </row>
    <row r="30" spans="1:11" ht="12.75">
      <c r="A30" s="199" t="s">
        <v>16</v>
      </c>
      <c r="B30" s="200"/>
      <c r="C30" s="200"/>
      <c r="D30" s="200"/>
      <c r="E30" s="200"/>
      <c r="F30" s="200"/>
      <c r="G30" s="200"/>
      <c r="H30" s="200"/>
      <c r="I30" s="1">
        <v>23</v>
      </c>
      <c r="J30" s="7">
        <v>0</v>
      </c>
      <c r="K30" s="7">
        <v>2165956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48">
        <f>SUM(J28:J30)</f>
        <v>2307062</v>
      </c>
      <c r="K31" s="48">
        <f>SUM(K28:K30)</f>
        <v>2503026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48">
        <f>IF(J27&gt;J31,J27-J31,0)</f>
        <v>0</v>
      </c>
      <c r="K32" s="48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48">
        <f>IF(J31&gt;J27,J31-J27,0)</f>
        <v>1932005</v>
      </c>
      <c r="K33" s="48">
        <f>IF(K31&gt;K27,K31-K27,0)</f>
        <v>1428490</v>
      </c>
    </row>
    <row r="34" spans="1:11" ht="12.75">
      <c r="A34" s="218" t="s">
        <v>160</v>
      </c>
      <c r="B34" s="228"/>
      <c r="C34" s="228"/>
      <c r="D34" s="228"/>
      <c r="E34" s="228"/>
      <c r="F34" s="228"/>
      <c r="G34" s="228"/>
      <c r="H34" s="228"/>
      <c r="I34" s="254"/>
      <c r="J34" s="254"/>
      <c r="K34" s="255"/>
    </row>
    <row r="35" spans="1:11" ht="12.75">
      <c r="A35" s="199" t="s">
        <v>174</v>
      </c>
      <c r="B35" s="200"/>
      <c r="C35" s="200"/>
      <c r="D35" s="200"/>
      <c r="E35" s="200"/>
      <c r="F35" s="200"/>
      <c r="G35" s="200"/>
      <c r="H35" s="200"/>
      <c r="I35" s="1">
        <v>27</v>
      </c>
      <c r="J35" s="7">
        <v>0</v>
      </c>
      <c r="K35" s="7">
        <v>0</v>
      </c>
    </row>
    <row r="36" spans="1:11" ht="12.75">
      <c r="A36" s="199" t="s">
        <v>29</v>
      </c>
      <c r="B36" s="200"/>
      <c r="C36" s="200"/>
      <c r="D36" s="200"/>
      <c r="E36" s="200"/>
      <c r="F36" s="200"/>
      <c r="G36" s="200"/>
      <c r="H36" s="200"/>
      <c r="I36" s="1">
        <v>28</v>
      </c>
      <c r="J36" s="7">
        <v>35438247</v>
      </c>
      <c r="K36" s="7">
        <v>0</v>
      </c>
    </row>
    <row r="37" spans="1:11" ht="12.75">
      <c r="A37" s="199" t="s">
        <v>30</v>
      </c>
      <c r="B37" s="200"/>
      <c r="C37" s="200"/>
      <c r="D37" s="200"/>
      <c r="E37" s="200"/>
      <c r="F37" s="200"/>
      <c r="G37" s="200"/>
      <c r="H37" s="200"/>
      <c r="I37" s="1">
        <v>29</v>
      </c>
      <c r="J37" s="7">
        <v>0</v>
      </c>
      <c r="K37" s="7">
        <v>0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48">
        <f>SUM(J35:J37)</f>
        <v>35438247</v>
      </c>
      <c r="K38" s="48">
        <f>SUM(K35:K37)</f>
        <v>0</v>
      </c>
    </row>
    <row r="39" spans="1:11" ht="12.75">
      <c r="A39" s="199" t="s">
        <v>31</v>
      </c>
      <c r="B39" s="200"/>
      <c r="C39" s="200"/>
      <c r="D39" s="200"/>
      <c r="E39" s="200"/>
      <c r="F39" s="200"/>
      <c r="G39" s="200"/>
      <c r="H39" s="200"/>
      <c r="I39" s="1">
        <v>31</v>
      </c>
      <c r="J39" s="7">
        <v>21798635</v>
      </c>
      <c r="K39" s="7">
        <v>6022624</v>
      </c>
    </row>
    <row r="40" spans="1:11" ht="12.75">
      <c r="A40" s="199" t="s">
        <v>32</v>
      </c>
      <c r="B40" s="200"/>
      <c r="C40" s="200"/>
      <c r="D40" s="200"/>
      <c r="E40" s="200"/>
      <c r="F40" s="200"/>
      <c r="G40" s="200"/>
      <c r="H40" s="200"/>
      <c r="I40" s="1">
        <v>32</v>
      </c>
      <c r="J40" s="7">
        <v>0</v>
      </c>
      <c r="K40" s="7"/>
    </row>
    <row r="41" spans="1:11" ht="12.75">
      <c r="A41" s="199" t="s">
        <v>33</v>
      </c>
      <c r="B41" s="200"/>
      <c r="C41" s="200"/>
      <c r="D41" s="200"/>
      <c r="E41" s="200"/>
      <c r="F41" s="200"/>
      <c r="G41" s="200"/>
      <c r="H41" s="200"/>
      <c r="I41" s="1">
        <v>33</v>
      </c>
      <c r="J41" s="7">
        <v>22643</v>
      </c>
      <c r="K41" s="7"/>
    </row>
    <row r="42" spans="1:11" ht="12.75">
      <c r="A42" s="199" t="s">
        <v>34</v>
      </c>
      <c r="B42" s="200"/>
      <c r="C42" s="200"/>
      <c r="D42" s="200"/>
      <c r="E42" s="200"/>
      <c r="F42" s="200"/>
      <c r="G42" s="200"/>
      <c r="H42" s="200"/>
      <c r="I42" s="1">
        <v>34</v>
      </c>
      <c r="J42" s="7">
        <v>0</v>
      </c>
      <c r="K42" s="7"/>
    </row>
    <row r="43" spans="1:11" ht="12.75">
      <c r="A43" s="199" t="s">
        <v>35</v>
      </c>
      <c r="B43" s="200"/>
      <c r="C43" s="200"/>
      <c r="D43" s="200"/>
      <c r="E43" s="200"/>
      <c r="F43" s="200"/>
      <c r="G43" s="200"/>
      <c r="H43" s="200"/>
      <c r="I43" s="1">
        <v>35</v>
      </c>
      <c r="J43" s="7">
        <v>0</v>
      </c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48">
        <f>SUM(J39:J43)</f>
        <v>21821278</v>
      </c>
      <c r="K44" s="48">
        <f>SUM(K39:K43)</f>
        <v>6022624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48">
        <f>IF(J38&gt;J44,J38-J44,0)</f>
        <v>13616969</v>
      </c>
      <c r="K45" s="48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48">
        <f>IF(J44&gt;J38,J44-J38,0)</f>
        <v>0</v>
      </c>
      <c r="K46" s="48">
        <f>IF(K44&gt;K38,K44-K38,0)</f>
        <v>6022624</v>
      </c>
    </row>
    <row r="47" spans="1:11" ht="12.75">
      <c r="A47" s="199" t="s">
        <v>70</v>
      </c>
      <c r="B47" s="200"/>
      <c r="C47" s="200"/>
      <c r="D47" s="200"/>
      <c r="E47" s="200"/>
      <c r="F47" s="200"/>
      <c r="G47" s="200"/>
      <c r="H47" s="200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1094541</v>
      </c>
    </row>
    <row r="48" spans="1:11" ht="12.75">
      <c r="A48" s="199" t="s">
        <v>71</v>
      </c>
      <c r="B48" s="200"/>
      <c r="C48" s="200"/>
      <c r="D48" s="200"/>
      <c r="E48" s="200"/>
      <c r="F48" s="200"/>
      <c r="G48" s="200"/>
      <c r="H48" s="200"/>
      <c r="I48" s="1">
        <v>40</v>
      </c>
      <c r="J48" s="48">
        <f>IF(J20-J19+J33-J32+J46-J45&gt;0,J20-J19+J33-J32+J46-J45,0)</f>
        <v>5129200</v>
      </c>
      <c r="K48" s="48">
        <f>IF(K20-K19+K33-K32+K46-K45&gt;0,K20-K19+K33-K32+K46-K45,0)</f>
        <v>0</v>
      </c>
    </row>
    <row r="49" spans="1:11" ht="12.75">
      <c r="A49" s="199" t="s">
        <v>161</v>
      </c>
      <c r="B49" s="200"/>
      <c r="C49" s="200"/>
      <c r="D49" s="200"/>
      <c r="E49" s="200"/>
      <c r="F49" s="200"/>
      <c r="G49" s="200"/>
      <c r="H49" s="200"/>
      <c r="I49" s="1">
        <v>41</v>
      </c>
      <c r="J49" s="7">
        <v>12942441</v>
      </c>
      <c r="K49" s="7">
        <v>812678</v>
      </c>
    </row>
    <row r="50" spans="1:11" ht="12.75">
      <c r="A50" s="199" t="s">
        <v>175</v>
      </c>
      <c r="B50" s="200"/>
      <c r="C50" s="200"/>
      <c r="D50" s="200"/>
      <c r="E50" s="200"/>
      <c r="F50" s="200"/>
      <c r="G50" s="200"/>
      <c r="H50" s="200"/>
      <c r="I50" s="1">
        <v>42</v>
      </c>
      <c r="J50" s="7"/>
      <c r="K50" s="7">
        <f>K19-K33-K46</f>
        <v>1094541</v>
      </c>
    </row>
    <row r="51" spans="1:12" ht="12.75">
      <c r="A51" s="199" t="s">
        <v>176</v>
      </c>
      <c r="B51" s="200"/>
      <c r="C51" s="200"/>
      <c r="D51" s="200"/>
      <c r="E51" s="200"/>
      <c r="F51" s="200"/>
      <c r="G51" s="200"/>
      <c r="H51" s="200"/>
      <c r="I51" s="1">
        <v>43</v>
      </c>
      <c r="J51" s="7">
        <v>5129200</v>
      </c>
      <c r="K51" s="7"/>
      <c r="L51" s="126"/>
    </row>
    <row r="52" spans="1:11" ht="12.75">
      <c r="A52" s="233" t="s">
        <v>177</v>
      </c>
      <c r="B52" s="234"/>
      <c r="C52" s="234"/>
      <c r="D52" s="234"/>
      <c r="E52" s="234"/>
      <c r="F52" s="234"/>
      <c r="G52" s="234"/>
      <c r="H52" s="234"/>
      <c r="I52" s="4">
        <v>44</v>
      </c>
      <c r="J52" s="55">
        <v>7813241</v>
      </c>
      <c r="K52" s="55">
        <f>K49+K50-K51</f>
        <v>1907219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6:H46"/>
    <mergeCell ref="A28:H28"/>
    <mergeCell ref="A29:H29"/>
    <mergeCell ref="A42:H42"/>
    <mergeCell ref="A33:H33"/>
    <mergeCell ref="A34:K34"/>
    <mergeCell ref="A44:H44"/>
    <mergeCell ref="A45:H45"/>
    <mergeCell ref="A35:H35"/>
    <mergeCell ref="A41:H41"/>
    <mergeCell ref="A23:H23"/>
    <mergeCell ref="A24:H24"/>
    <mergeCell ref="A20:H20"/>
    <mergeCell ref="A43:H43"/>
    <mergeCell ref="A36:H36"/>
    <mergeCell ref="A38:H38"/>
    <mergeCell ref="A37:H37"/>
    <mergeCell ref="A39:H39"/>
    <mergeCell ref="A40:H40"/>
    <mergeCell ref="A32:H32"/>
    <mergeCell ref="A25:H25"/>
    <mergeCell ref="A26:H26"/>
    <mergeCell ref="A27:H27"/>
    <mergeCell ref="A30:H30"/>
    <mergeCell ref="A31:H31"/>
    <mergeCell ref="A13:H13"/>
    <mergeCell ref="A22:H22"/>
    <mergeCell ref="A14:H14"/>
    <mergeCell ref="A15:H15"/>
    <mergeCell ref="A17:H17"/>
    <mergeCell ref="A18:H18"/>
    <mergeCell ref="A21:K21"/>
    <mergeCell ref="A16:H16"/>
    <mergeCell ref="A19:H19"/>
    <mergeCell ref="A1:K1"/>
    <mergeCell ref="A2:K2"/>
    <mergeCell ref="A4:H4"/>
    <mergeCell ref="A10:H10"/>
    <mergeCell ref="A9:H9"/>
    <mergeCell ref="A3:K3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7:K12 J22:K26 J28:K30 J14:K17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31:K33 J27:K27 J38:K38 J52:K52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0" t="s">
        <v>279</v>
      </c>
      <c r="J4" s="61" t="s">
        <v>319</v>
      </c>
      <c r="K4" s="61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6">
        <v>2</v>
      </c>
      <c r="J5" s="67" t="s">
        <v>283</v>
      </c>
      <c r="K5" s="67" t="s">
        <v>284</v>
      </c>
    </row>
    <row r="6" spans="1:11" ht="12.75">
      <c r="A6" s="218" t="s">
        <v>156</v>
      </c>
      <c r="B6" s="228"/>
      <c r="C6" s="228"/>
      <c r="D6" s="228"/>
      <c r="E6" s="228"/>
      <c r="F6" s="228"/>
      <c r="G6" s="228"/>
      <c r="H6" s="228"/>
      <c r="I6" s="254"/>
      <c r="J6" s="254"/>
      <c r="K6" s="255"/>
    </row>
    <row r="7" spans="1:11" ht="12.75">
      <c r="A7" s="199" t="s">
        <v>199</v>
      </c>
      <c r="B7" s="200"/>
      <c r="C7" s="200"/>
      <c r="D7" s="200"/>
      <c r="E7" s="200"/>
      <c r="F7" s="200"/>
      <c r="G7" s="200"/>
      <c r="H7" s="200"/>
      <c r="I7" s="1">
        <v>1</v>
      </c>
      <c r="J7" s="5"/>
      <c r="K7" s="7"/>
    </row>
    <row r="8" spans="1:11" ht="12.75">
      <c r="A8" s="199" t="s">
        <v>119</v>
      </c>
      <c r="B8" s="200"/>
      <c r="C8" s="200"/>
      <c r="D8" s="200"/>
      <c r="E8" s="200"/>
      <c r="F8" s="200"/>
      <c r="G8" s="200"/>
      <c r="H8" s="200"/>
      <c r="I8" s="1">
        <v>2</v>
      </c>
      <c r="J8" s="5"/>
      <c r="K8" s="7"/>
    </row>
    <row r="9" spans="1:11" ht="12.75">
      <c r="A9" s="199" t="s">
        <v>120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/>
    </row>
    <row r="10" spans="1:11" ht="12.75">
      <c r="A10" s="199" t="s">
        <v>121</v>
      </c>
      <c r="B10" s="200"/>
      <c r="C10" s="200"/>
      <c r="D10" s="200"/>
      <c r="E10" s="200"/>
      <c r="F10" s="200"/>
      <c r="G10" s="200"/>
      <c r="H10" s="200"/>
      <c r="I10" s="1">
        <v>4</v>
      </c>
      <c r="J10" s="5"/>
      <c r="K10" s="7"/>
    </row>
    <row r="11" spans="1:11" ht="12.75">
      <c r="A11" s="199" t="s">
        <v>122</v>
      </c>
      <c r="B11" s="200"/>
      <c r="C11" s="200"/>
      <c r="D11" s="200"/>
      <c r="E11" s="200"/>
      <c r="F11" s="200"/>
      <c r="G11" s="200"/>
      <c r="H11" s="200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58">
        <f>SUM(J7:J11)</f>
        <v>0</v>
      </c>
      <c r="K12" s="48">
        <f>SUM(K7:K11)</f>
        <v>0</v>
      </c>
    </row>
    <row r="13" spans="1:11" ht="12.75">
      <c r="A13" s="199" t="s">
        <v>123</v>
      </c>
      <c r="B13" s="200"/>
      <c r="C13" s="200"/>
      <c r="D13" s="200"/>
      <c r="E13" s="200"/>
      <c r="F13" s="200"/>
      <c r="G13" s="200"/>
      <c r="H13" s="200"/>
      <c r="I13" s="1">
        <v>7</v>
      </c>
      <c r="J13" s="5"/>
      <c r="K13" s="7"/>
    </row>
    <row r="14" spans="1:11" ht="12.75">
      <c r="A14" s="199" t="s">
        <v>124</v>
      </c>
      <c r="B14" s="200"/>
      <c r="C14" s="200"/>
      <c r="D14" s="200"/>
      <c r="E14" s="200"/>
      <c r="F14" s="200"/>
      <c r="G14" s="200"/>
      <c r="H14" s="200"/>
      <c r="I14" s="1">
        <v>8</v>
      </c>
      <c r="J14" s="5"/>
      <c r="K14" s="7"/>
    </row>
    <row r="15" spans="1:11" ht="12.75">
      <c r="A15" s="199" t="s">
        <v>125</v>
      </c>
      <c r="B15" s="200"/>
      <c r="C15" s="200"/>
      <c r="D15" s="200"/>
      <c r="E15" s="200"/>
      <c r="F15" s="200"/>
      <c r="G15" s="200"/>
      <c r="H15" s="200"/>
      <c r="I15" s="1">
        <v>9</v>
      </c>
      <c r="J15" s="5"/>
      <c r="K15" s="7"/>
    </row>
    <row r="16" spans="1:11" ht="12.75">
      <c r="A16" s="199" t="s">
        <v>126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/>
      <c r="K16" s="7"/>
    </row>
    <row r="17" spans="1:11" ht="12.75">
      <c r="A17" s="199" t="s">
        <v>127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/>
      <c r="K17" s="7"/>
    </row>
    <row r="18" spans="1:11" ht="12.75">
      <c r="A18" s="199" t="s">
        <v>128</v>
      </c>
      <c r="B18" s="200"/>
      <c r="C18" s="200"/>
      <c r="D18" s="200"/>
      <c r="E18" s="200"/>
      <c r="F18" s="200"/>
      <c r="G18" s="200"/>
      <c r="H18" s="200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58">
        <f>SUM(J13:J18)</f>
        <v>0</v>
      </c>
      <c r="K19" s="48">
        <f>SUM(K13:K18)</f>
        <v>0</v>
      </c>
    </row>
    <row r="20" spans="1:11" ht="12.75">
      <c r="A20" s="208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58">
        <f>IF(J12&gt;J19,J12-J19,0)</f>
        <v>0</v>
      </c>
      <c r="K20" s="48">
        <f>IF(K12&gt;K19,K12-K19,0)</f>
        <v>0</v>
      </c>
    </row>
    <row r="21" spans="1:11" ht="12.75">
      <c r="A21" s="212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58">
        <f>IF(J19&gt;J12,J19-J12,0)</f>
        <v>0</v>
      </c>
      <c r="K21" s="48">
        <f>IF(K19&gt;K12,K19-K12,0)</f>
        <v>0</v>
      </c>
    </row>
    <row r="22" spans="1:11" ht="12.75">
      <c r="A22" s="218" t="s">
        <v>159</v>
      </c>
      <c r="B22" s="228"/>
      <c r="C22" s="228"/>
      <c r="D22" s="228"/>
      <c r="E22" s="228"/>
      <c r="F22" s="228"/>
      <c r="G22" s="228"/>
      <c r="H22" s="228"/>
      <c r="I22" s="254"/>
      <c r="J22" s="254"/>
      <c r="K22" s="255"/>
    </row>
    <row r="23" spans="1:11" ht="12.75">
      <c r="A23" s="199" t="s">
        <v>165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/>
    </row>
    <row r="24" spans="1:11" ht="12.75">
      <c r="A24" s="199" t="s">
        <v>166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 ht="12.75">
      <c r="A25" s="199" t="s">
        <v>321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 ht="12.75">
      <c r="A26" s="199" t="s">
        <v>322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/>
      <c r="K26" s="7"/>
    </row>
    <row r="27" spans="1:11" ht="12.75">
      <c r="A27" s="199" t="s">
        <v>167</v>
      </c>
      <c r="B27" s="200"/>
      <c r="C27" s="200"/>
      <c r="D27" s="200"/>
      <c r="E27" s="200"/>
      <c r="F27" s="200"/>
      <c r="G27" s="200"/>
      <c r="H27" s="200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58">
        <f>SUM(J23:J27)</f>
        <v>0</v>
      </c>
      <c r="K28" s="48">
        <f>SUM(K23:K27)</f>
        <v>0</v>
      </c>
    </row>
    <row r="29" spans="1:11" ht="12.75">
      <c r="A29" s="199" t="s">
        <v>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/>
      <c r="K29" s="7"/>
    </row>
    <row r="30" spans="1:11" ht="12.75">
      <c r="A30" s="199" t="s">
        <v>3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 ht="12.75">
      <c r="A31" s="199" t="s">
        <v>4</v>
      </c>
      <c r="B31" s="200"/>
      <c r="C31" s="200"/>
      <c r="D31" s="200"/>
      <c r="E31" s="200"/>
      <c r="F31" s="200"/>
      <c r="G31" s="200"/>
      <c r="H31" s="200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8">
        <f>SUM(J29:J31)</f>
        <v>0</v>
      </c>
      <c r="K32" s="48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58">
        <f>IF(J28&gt;J32,J28-J32,0)</f>
        <v>0</v>
      </c>
      <c r="K33" s="48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58">
        <f>IF(J32&gt;J28,J32-J28,0)</f>
        <v>0</v>
      </c>
      <c r="K34" s="48">
        <f>IF(K32&gt;K28,K32-K28,0)</f>
        <v>0</v>
      </c>
    </row>
    <row r="35" spans="1:11" ht="12.75">
      <c r="A35" s="218" t="s">
        <v>160</v>
      </c>
      <c r="B35" s="228"/>
      <c r="C35" s="228"/>
      <c r="D35" s="228"/>
      <c r="E35" s="228"/>
      <c r="F35" s="228"/>
      <c r="G35" s="228"/>
      <c r="H35" s="228"/>
      <c r="I35" s="254">
        <v>0</v>
      </c>
      <c r="J35" s="254"/>
      <c r="K35" s="255"/>
    </row>
    <row r="36" spans="1:11" ht="12.75">
      <c r="A36" s="199" t="s">
        <v>174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/>
      <c r="K36" s="7"/>
    </row>
    <row r="37" spans="1:11" ht="12.75">
      <c r="A37" s="199" t="s">
        <v>29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 ht="12.75">
      <c r="A38" s="199" t="s">
        <v>30</v>
      </c>
      <c r="B38" s="200"/>
      <c r="C38" s="200"/>
      <c r="D38" s="200"/>
      <c r="E38" s="200"/>
      <c r="F38" s="200"/>
      <c r="G38" s="200"/>
      <c r="H38" s="200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58">
        <f>SUM(J36:J38)</f>
        <v>0</v>
      </c>
      <c r="K39" s="48">
        <f>SUM(K36:K38)</f>
        <v>0</v>
      </c>
    </row>
    <row r="40" spans="1:11" ht="12.75">
      <c r="A40" s="199" t="s">
        <v>31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 ht="12.75">
      <c r="A41" s="199" t="s">
        <v>32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>
      <c r="A42" s="199" t="s">
        <v>33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 ht="12.75">
      <c r="A43" s="199" t="s">
        <v>34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>
      <c r="A44" s="199" t="s">
        <v>35</v>
      </c>
      <c r="B44" s="200"/>
      <c r="C44" s="200"/>
      <c r="D44" s="200"/>
      <c r="E44" s="200"/>
      <c r="F44" s="200"/>
      <c r="G44" s="200"/>
      <c r="H44" s="200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58">
        <f>SUM(J40:J44)</f>
        <v>0</v>
      </c>
      <c r="K45" s="48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58">
        <f>IF(J39&gt;J45,J39-J45,0)</f>
        <v>0</v>
      </c>
      <c r="K46" s="48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58">
        <f>IF(J45&gt;J39,J45-J39,0)</f>
        <v>0</v>
      </c>
      <c r="K47" s="48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58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58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2" t="s">
        <v>177</v>
      </c>
      <c r="B53" s="213"/>
      <c r="C53" s="213"/>
      <c r="D53" s="213"/>
      <c r="E53" s="213"/>
      <c r="F53" s="213"/>
      <c r="G53" s="213"/>
      <c r="H53" s="213"/>
      <c r="I53" s="4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47:H47"/>
    <mergeCell ref="A53:H53"/>
    <mergeCell ref="A48:H48"/>
    <mergeCell ref="A49:H49"/>
    <mergeCell ref="A50:H50"/>
    <mergeCell ref="A51:H51"/>
    <mergeCell ref="A52:H52"/>
    <mergeCell ref="A36:H36"/>
    <mergeCell ref="A43:H43"/>
    <mergeCell ref="A45:H45"/>
    <mergeCell ref="A46:H46"/>
    <mergeCell ref="A29:H29"/>
    <mergeCell ref="A31:H31"/>
    <mergeCell ref="A44:H44"/>
    <mergeCell ref="A42:H42"/>
    <mergeCell ref="A35:K35"/>
    <mergeCell ref="A38:H38"/>
    <mergeCell ref="A39:H39"/>
    <mergeCell ref="A40:H40"/>
    <mergeCell ref="A41:H41"/>
    <mergeCell ref="A37:H37"/>
    <mergeCell ref="A16:H16"/>
    <mergeCell ref="A34:H34"/>
    <mergeCell ref="A32:H32"/>
    <mergeCell ref="A28:H28"/>
    <mergeCell ref="A23:H23"/>
    <mergeCell ref="A30:H30"/>
    <mergeCell ref="A25:H25"/>
    <mergeCell ref="A26:H26"/>
    <mergeCell ref="A27:H27"/>
    <mergeCell ref="A24:H24"/>
    <mergeCell ref="A20:H20"/>
    <mergeCell ref="A19:H19"/>
    <mergeCell ref="A33:H33"/>
    <mergeCell ref="A13:H13"/>
    <mergeCell ref="A22:K22"/>
    <mergeCell ref="A14:H14"/>
    <mergeCell ref="A15:H15"/>
    <mergeCell ref="A17:H17"/>
    <mergeCell ref="A18:H18"/>
    <mergeCell ref="A21:H21"/>
    <mergeCell ref="A1:K1"/>
    <mergeCell ref="A2:K2"/>
    <mergeCell ref="A4:H4"/>
    <mergeCell ref="A10:H10"/>
    <mergeCell ref="A9:H9"/>
    <mergeCell ref="A3:K3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L30" sqref="L30"/>
    </sheetView>
  </sheetViews>
  <sheetFormatPr defaultColWidth="9.140625" defaultRowHeight="12.75"/>
  <cols>
    <col min="1" max="4" width="9.140625" style="70" customWidth="1"/>
    <col min="5" max="5" width="10.421875" style="70" bestFit="1" customWidth="1"/>
    <col min="6" max="9" width="9.140625" style="70" customWidth="1"/>
    <col min="10" max="11" width="9.57421875" style="70" bestFit="1" customWidth="1"/>
    <col min="12" max="16384" width="9.140625" style="70" customWidth="1"/>
  </cols>
  <sheetData>
    <row r="1" spans="1:12" ht="12.75">
      <c r="A1" s="273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9"/>
    </row>
    <row r="2" spans="1:12" ht="15.75">
      <c r="A2" s="38"/>
      <c r="B2" s="68"/>
      <c r="C2" s="279" t="s">
        <v>282</v>
      </c>
      <c r="D2" s="279"/>
      <c r="E2" s="71">
        <v>41275</v>
      </c>
      <c r="F2" s="39" t="s">
        <v>250</v>
      </c>
      <c r="G2" s="280">
        <v>41364</v>
      </c>
      <c r="H2" s="281"/>
      <c r="I2" s="68"/>
      <c r="J2" s="68"/>
      <c r="K2" s="68"/>
      <c r="L2" s="72"/>
    </row>
    <row r="3" spans="1:11" ht="23.25">
      <c r="A3" s="282" t="s">
        <v>59</v>
      </c>
      <c r="B3" s="282"/>
      <c r="C3" s="282"/>
      <c r="D3" s="282"/>
      <c r="E3" s="282"/>
      <c r="F3" s="282"/>
      <c r="G3" s="282"/>
      <c r="H3" s="282"/>
      <c r="I3" s="74" t="s">
        <v>305</v>
      </c>
      <c r="J3" s="75" t="s">
        <v>150</v>
      </c>
      <c r="K3" s="75" t="s">
        <v>151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77">
        <v>2</v>
      </c>
      <c r="J4" s="76" t="s">
        <v>283</v>
      </c>
      <c r="K4" s="76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0">
        <v>1</v>
      </c>
      <c r="J5" s="41">
        <v>105668000</v>
      </c>
      <c r="K5" s="41">
        <v>105668000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0">
        <v>2</v>
      </c>
      <c r="J6" s="128">
        <v>52011040</v>
      </c>
      <c r="K6" s="128">
        <v>52011040</v>
      </c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0">
        <v>3</v>
      </c>
      <c r="J7" s="128">
        <v>8068491</v>
      </c>
      <c r="K7" s="128">
        <v>8068491</v>
      </c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0">
        <v>4</v>
      </c>
      <c r="J8" s="128">
        <v>305182937</v>
      </c>
      <c r="K8" s="128">
        <f>305182937-524420945</f>
        <v>-219238008</v>
      </c>
    </row>
    <row r="9" spans="1:11" ht="12.75">
      <c r="A9" s="271" t="s">
        <v>289</v>
      </c>
      <c r="B9" s="272"/>
      <c r="C9" s="272"/>
      <c r="D9" s="272"/>
      <c r="E9" s="272"/>
      <c r="F9" s="272"/>
      <c r="G9" s="272"/>
      <c r="H9" s="272"/>
      <c r="I9" s="40">
        <v>5</v>
      </c>
      <c r="J9" s="128">
        <v>-524420945</v>
      </c>
      <c r="K9" s="128">
        <v>-329142</v>
      </c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0">
        <v>6</v>
      </c>
      <c r="J10" s="128">
        <f>161382667-1988423</f>
        <v>159394244</v>
      </c>
      <c r="K10" s="128">
        <v>161382667</v>
      </c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0">
        <v>7</v>
      </c>
      <c r="J11" s="128"/>
      <c r="K11" s="128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0">
        <v>8</v>
      </c>
      <c r="J12" s="128">
        <v>1988423</v>
      </c>
      <c r="K12" s="128"/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0">
        <v>9</v>
      </c>
      <c r="J13" s="128"/>
      <c r="K13" s="128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0">
        <v>10</v>
      </c>
      <c r="J14" s="129">
        <f>SUM(J5:J13)</f>
        <v>107892190</v>
      </c>
      <c r="K14" s="129">
        <f>SUM(K5:K13)</f>
        <v>107563048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0">
        <v>11</v>
      </c>
      <c r="J15" s="128"/>
      <c r="K15" s="128"/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0">
        <v>12</v>
      </c>
      <c r="J16" s="128"/>
      <c r="K16" s="128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0">
        <v>13</v>
      </c>
      <c r="J17" s="128"/>
      <c r="K17" s="128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0">
        <v>14</v>
      </c>
      <c r="J18" s="128"/>
      <c r="K18" s="128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0">
        <v>15</v>
      </c>
      <c r="J19" s="128"/>
      <c r="K19" s="128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0">
        <v>16</v>
      </c>
      <c r="J20" s="128"/>
      <c r="K20" s="128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0">
        <v>17</v>
      </c>
      <c r="J21" s="73">
        <f>SUM(J15:J20)</f>
        <v>0</v>
      </c>
      <c r="K21" s="73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69" t="s">
        <v>302</v>
      </c>
      <c r="B23" s="270"/>
      <c r="C23" s="270"/>
      <c r="D23" s="270"/>
      <c r="E23" s="270"/>
      <c r="F23" s="270"/>
      <c r="G23" s="270"/>
      <c r="H23" s="270"/>
      <c r="I23" s="42">
        <v>18</v>
      </c>
      <c r="J23" s="41"/>
      <c r="K23" s="41"/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3">
        <v>19</v>
      </c>
      <c r="J24" s="73"/>
      <c r="K24" s="73"/>
    </row>
    <row r="25" spans="1:11" ht="30" customHeight="1">
      <c r="A25" s="277" t="s">
        <v>304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4:H24"/>
    <mergeCell ref="A9:H9"/>
    <mergeCell ref="A10:H10"/>
    <mergeCell ref="A17:H17"/>
    <mergeCell ref="A14:H14"/>
    <mergeCell ref="A25:K25"/>
    <mergeCell ref="C2:D2"/>
    <mergeCell ref="G2:H2"/>
    <mergeCell ref="A3:H3"/>
    <mergeCell ref="A4:H4"/>
    <mergeCell ref="A15:H15"/>
    <mergeCell ref="A7:H7"/>
    <mergeCell ref="A8:H8"/>
    <mergeCell ref="A5:H5"/>
    <mergeCell ref="A6:H6"/>
    <mergeCell ref="A1:K1"/>
    <mergeCell ref="A19:H19"/>
    <mergeCell ref="A20:H20"/>
    <mergeCell ref="A21:H21"/>
    <mergeCell ref="A12:H12"/>
    <mergeCell ref="A16:H16"/>
    <mergeCell ref="A23:H23"/>
    <mergeCell ref="A18:H18"/>
    <mergeCell ref="A13:H13"/>
    <mergeCell ref="A11:H11"/>
    <mergeCell ref="A22:K2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32" sqref="M32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2013-05-06T12:18:14Z</cp:lastPrinted>
  <dcterms:created xsi:type="dcterms:W3CDTF">2008-10-17T11:51:54Z</dcterms:created>
  <dcterms:modified xsi:type="dcterms:W3CDTF">2013-05-07T14:18:07Z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