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<sst xmlns="http://schemas.openxmlformats.org/spreadsheetml/2006/main" count="395" uniqueCount="342">
  <si>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</si>
  <si>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</si>
  <si>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</si>
  <si>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</si>
  <si>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</si>
  <si>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</si>
  <si>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</si>
  <si>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</si>
  <si>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</si>
  <si>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</si>
  <si>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</si>
  <si>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</si>
  <si>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</si>
  <si>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</si>
  <si>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</si>
  <si>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</si>
  <si>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</si>
  <si>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</si>
  <si>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</si>
  <si>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</si>
  <si>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</si>
  <si>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</si>
  <si>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</si>
  <si>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</si>
  <si>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</si>
  <si>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</si>
  <si>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</si>
  <si>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</si>
  <si>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</si>
  <si>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</si>
  <si>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</si>
  <si>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</si>
  <si>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</si>
  <si>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</si>
  <si>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</si>
  <si>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</si>
  <si>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</si>
  <si>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</si>
  <si>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</si>
  <si>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</si>
  <si>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</si>
  <si>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</si>
  <si>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</si>
  <si>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</si>
  <si>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</si>
  <si>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</si>
  <si>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</si>
  <si>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</si>
  <si>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</si>
  <si>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</si>
  <si>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</si>
  <si>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</si>
  <si>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</si>
  <si>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</si>
  <si>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</si>
  <si>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</si>
  <si>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</si>
  <si>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</si>
  <si>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</si>
  <si>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</si>
  <si>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</si>
  <si>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</si>
  <si>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</si>
  <si>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</si>
  <si>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</si>
  <si>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</si>
  <si>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</si>
  <si>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</si>
  <si>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</si>
  <si>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</si>
  <si>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</si>
  <si>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</si>
  <si>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</si>
  <si>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</si>
  <si>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</si>
  <si>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</si>
  <si>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</si>
  <si>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</si>
  <si>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</si>
  <si>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</si>
  <si>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</si>
  <si>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</si>
  <si>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</si>
  <si>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</si>
  <si>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</si>
  <si>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</si>
  <si>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</si>
  <si>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</si>
  <si>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</si>
  <si>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</si>
  <si>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</si>
  <si>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</si>
  <si>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</si>
  <si>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</si>
  <si>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</si>
  <si>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</si>
  <si>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</si>
  <si>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</si>
  <si>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</si>
  <si>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</si>
  <si>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</si>
  <si>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</si>
  <si>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</si>
  <si>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</si>
  <si>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</si>
  <si>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</si>
  <si>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</si>
  <si>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</si>
  <si>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</si>
  <si>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</si>
  <si>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</si>
  <si>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</si>
  <si>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</si>
  <si>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</si>
  <si>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</si>
  <si>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</si>
  <si>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</si>
  <si>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</si>
  <si>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</si>
  <si>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</si>
  <si>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</si>
  <si>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</si>
  <si>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</si>
  <si>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</si>
  <si>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</si>
  <si>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</si>
  <si>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</si>
  <si>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</si>
  <si>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</si>
  <si>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</si>
  <si>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</si>
  <si>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</si>
  <si>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</si>
  <si>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</si>
  <si>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</si>
  <si>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</si>
  <si>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</si>
  <si>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</si>
  <si>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</si>
  <si>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</si>
  <si>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</si>
  <si>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</si>
  <si>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</si>
  <si>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</si>
  <si>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</si>
  <si>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</si>
  <si>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</si>
  <si>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</si>
  <si>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</si>
  <si>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</si>
  <si>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</si>
  <si>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</si>
  <si>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</si>
  <si>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</si>
  <si>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</si>
  <si>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</si>
  <si>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</si>
  <si>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</si>
  <si>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</si>
  <si>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</si>
  <si>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</si>
  <si>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</si>
  <si>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</si>
  <si>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</si>
  <si>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</si>
  <si>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</si>
  <si>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</si>
  <si>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</si>
  <si>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</si>
  <si>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</si>
  <si>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</si>
  <si>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</si>
  <si>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</si>
  <si>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</si>
  <si>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</si>
  <si>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</si>
  <si>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</si>
  <si>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</si>
  <si>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</si>
  <si>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</si>
  <si>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</si>
  <si>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</si>
  <si>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</si>
  <si>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</si>
  <si>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</si>
  <si>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</si>
  <si>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</si>
  <si>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</si>
  <si>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</si>
  <si>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</si>
  <si>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</si>
  <si>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</si>
  <si>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</si>
  <si>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</si>
  <si>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</si>
  <si>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</si>
  <si>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</si>
  <si>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</si>
  <si>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</si>
  <si>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</si>
  <si>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</si>
  <si>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</si>
  <si>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</si>
  <si>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</si>
  <si>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</si>
  <si>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</si>
  <si>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</si>
  <si>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</si>
  <si>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</si>
  <si>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</si>
  <si>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</si>
  <si>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</si>
  <si>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</si>
  <si>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</si>
  <si>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</si>
  <si>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</si>
  <si>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</si>
  <si>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</si>
  <si>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</si>
  <si>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</si>
  <si>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</si>
  <si>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</si>
  <si>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</si>
  <si>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</si>
  <si>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</si>
  <si>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</si>
  <si>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</si>
  <si>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</si>
  <si>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</si>
  <si>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</si>
  <si>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</si>
  <si>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</si>
  <si>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</si>
  <si>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</si>
  <si>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</si>
  <si>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</si>
  <si>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</si>
  <si>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</si>
  <si>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</si>
  <si>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</si>
  <si>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</si>
  <si>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</si>
  <si>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</si>
  <si>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</si>
  <si>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</si>
  <si>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</si>
  <si>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</si>
  <si>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</si>
  <si>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</si>
  <si>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</si>
  <si>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</si>
  <si>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</si>
  <si>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</si>
  <si>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</si>
  <si>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</si>
  <si>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</si>
  <si>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</si>
  <si>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</si>
  <si>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</si>
  <si>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</si>
  <si>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</si>
  <si>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</si>
  <si>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</si>
  <si>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</si>
  <si>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</si>
  <si>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</si>
  <si>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</si>
  <si>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</si>
  <si>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</si>
  <si>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</si>
  <si>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</si>
  <si>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</si>
  <si>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</si>
  <si>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</si>
  <si>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</si>
  <si>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</si>
  <si>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</si>
  <si>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</si>
  <si>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</si>
  <si>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</si>
  <si>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</si>
  <si>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</si>
  <si>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</si>
  <si>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</si>
  <si>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</si>
  <si>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</si>
  <si>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</si>
  <si>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</si>
  <si>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</si>
  <si>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</si>
  <si>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</si>
  <si>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</si>
  <si>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</si>
  <si>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</si>
  <si>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</si>
  <si>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</si>
  <si>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</si>
  <si>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</si>
  <si>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</si>
  <si>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</si>
  <si>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</si>
  <si>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</si>
  <si>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</si>
  <si>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</si>
  <si>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</si>
  <si>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</si>
  <si>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</si>
  <si>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</si>
  <si>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</si>
  <si>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</si>
  <si>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</si>
  <si>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</si>
  <si>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</si>
  <si>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</si>
  <si>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</si>
  <si>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</si>
  <si>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</si>
  <si>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</si>
  <si>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</si>
  <si>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</si>
  <si>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</si>
  <si>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</si>
  <si>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</si>
  <si>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</si>
  <si>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</si>
  <si>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</si>
  <si>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</si>
  <si>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</si>
  <si>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</si>
  <si>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</si>
  <si>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</si>
  <si>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</si>
  <si>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</si>
  <si>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</si>
  <si>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</si>
  <si>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</si>
  <si>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</si>
  <si>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</si>
  <si>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</si>
  <si>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</si>
  <si>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stanje na dan 30.06.2012.</t>
  </si>
  <si>
    <t>u razdoblju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</si>
</sst>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3" fillId="0" borderId="16" xfId="22" applyFont="1" applyFill="1" applyBorder="1" applyProtection="1">
      <alignment/>
      <protection hidden="1"/>
    </xf>
    <xf numFmtId="3" fontId="0" fillId="0" borderId="0" xfId="0" applyNumberFormat="1" applyFill="1" applyAlignment="1">
      <alignment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zoomScaleSheetLayoutView="11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6">
        <v>40909</v>
      </c>
      <c r="F2" s="12"/>
      <c r="G2" s="13" t="s">
        <v>250</v>
      </c>
      <c r="H2" s="116">
        <v>41090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7" t="s">
        <v>251</v>
      </c>
      <c r="B6" s="178"/>
      <c r="C6" s="159" t="s">
        <v>339</v>
      </c>
      <c r="D6" s="16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7" t="s">
        <v>252</v>
      </c>
      <c r="B8" s="188"/>
      <c r="C8" s="159" t="s">
        <v>323</v>
      </c>
      <c r="D8" s="16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2" t="s">
        <v>253</v>
      </c>
      <c r="B10" s="198"/>
      <c r="C10" s="159" t="s">
        <v>324</v>
      </c>
      <c r="D10" s="16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7" t="s">
        <v>254</v>
      </c>
      <c r="B12" s="178"/>
      <c r="C12" s="156" t="s">
        <v>325</v>
      </c>
      <c r="D12" s="189"/>
      <c r="E12" s="189"/>
      <c r="F12" s="189"/>
      <c r="G12" s="189"/>
      <c r="H12" s="189"/>
      <c r="I12" s="180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7" t="s">
        <v>255</v>
      </c>
      <c r="B14" s="178"/>
      <c r="C14" s="200">
        <v>10000</v>
      </c>
      <c r="D14" s="201"/>
      <c r="E14" s="16"/>
      <c r="F14" s="156" t="s">
        <v>326</v>
      </c>
      <c r="G14" s="189"/>
      <c r="H14" s="189"/>
      <c r="I14" s="180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7" t="s">
        <v>256</v>
      </c>
      <c r="B16" s="178"/>
      <c r="C16" s="156" t="s">
        <v>327</v>
      </c>
      <c r="D16" s="189"/>
      <c r="E16" s="189"/>
      <c r="F16" s="189"/>
      <c r="G16" s="189"/>
      <c r="H16" s="189"/>
      <c r="I16" s="180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7" t="s">
        <v>257</v>
      </c>
      <c r="B18" s="178"/>
      <c r="C18" s="183" t="s">
        <v>328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7" t="s">
        <v>258</v>
      </c>
      <c r="B20" s="178"/>
      <c r="C20" s="183" t="s">
        <v>329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7" t="s">
        <v>259</v>
      </c>
      <c r="B22" s="178"/>
      <c r="C22" s="117">
        <v>133</v>
      </c>
      <c r="D22" s="156" t="s">
        <v>326</v>
      </c>
      <c r="E22" s="150"/>
      <c r="F22" s="146"/>
      <c r="G22" s="177"/>
      <c r="H22" s="186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138"/>
      <c r="J23" s="10"/>
      <c r="K23" s="10"/>
      <c r="L23" s="10"/>
    </row>
    <row r="24" spans="1:12" ht="12.75">
      <c r="A24" s="177" t="s">
        <v>260</v>
      </c>
      <c r="B24" s="178"/>
      <c r="C24" s="117">
        <v>133</v>
      </c>
      <c r="D24" s="156" t="s">
        <v>330</v>
      </c>
      <c r="E24" s="150"/>
      <c r="F24" s="150"/>
      <c r="G24" s="146"/>
      <c r="H24" s="48" t="s">
        <v>261</v>
      </c>
      <c r="I24" s="140">
        <v>774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7" t="s">
        <v>262</v>
      </c>
      <c r="B26" s="178"/>
      <c r="C26" s="118" t="s">
        <v>338</v>
      </c>
      <c r="D26" s="26"/>
      <c r="E26" s="96"/>
      <c r="F26" s="97"/>
      <c r="G26" s="182" t="s">
        <v>263</v>
      </c>
      <c r="H26" s="178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7" t="s">
        <v>264</v>
      </c>
      <c r="B28" s="141"/>
      <c r="C28" s="142"/>
      <c r="D28" s="142"/>
      <c r="E28" s="143" t="s">
        <v>265</v>
      </c>
      <c r="F28" s="144"/>
      <c r="G28" s="144"/>
      <c r="H28" s="145" t="s">
        <v>266</v>
      </c>
      <c r="I28" s="181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6"/>
      <c r="B30" s="150"/>
      <c r="C30" s="150"/>
      <c r="D30" s="146"/>
      <c r="E30" s="156"/>
      <c r="F30" s="150"/>
      <c r="G30" s="146"/>
      <c r="H30" s="159"/>
      <c r="I30" s="160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56"/>
      <c r="B32" s="150"/>
      <c r="C32" s="150"/>
      <c r="D32" s="146"/>
      <c r="E32" s="156"/>
      <c r="F32" s="150"/>
      <c r="G32" s="150"/>
      <c r="H32" s="159"/>
      <c r="I32" s="160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56"/>
      <c r="B34" s="150"/>
      <c r="C34" s="150"/>
      <c r="D34" s="146"/>
      <c r="E34" s="156"/>
      <c r="F34" s="150"/>
      <c r="G34" s="150"/>
      <c r="H34" s="159"/>
      <c r="I34" s="160"/>
      <c r="J34" s="10"/>
      <c r="K34" s="10"/>
      <c r="L34" s="10"/>
    </row>
    <row r="35" spans="1:12" ht="12.75">
      <c r="A35" s="136"/>
      <c r="B35" s="133"/>
      <c r="C35" s="196"/>
      <c r="D35" s="197"/>
      <c r="E35" s="132"/>
      <c r="F35" s="196"/>
      <c r="G35" s="197"/>
      <c r="H35" s="129"/>
      <c r="I35" s="137"/>
      <c r="J35" s="10"/>
      <c r="K35" s="10"/>
      <c r="L35" s="10"/>
    </row>
    <row r="36" spans="1:12" ht="12.75">
      <c r="A36" s="156"/>
      <c r="B36" s="150"/>
      <c r="C36" s="150"/>
      <c r="D36" s="146"/>
      <c r="E36" s="156"/>
      <c r="F36" s="150"/>
      <c r="G36" s="150"/>
      <c r="H36" s="159"/>
      <c r="I36" s="160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56"/>
      <c r="B38" s="150"/>
      <c r="C38" s="150"/>
      <c r="D38" s="146"/>
      <c r="E38" s="156"/>
      <c r="F38" s="150"/>
      <c r="G38" s="150"/>
      <c r="H38" s="159"/>
      <c r="I38" s="160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20"/>
      <c r="B40" s="121"/>
      <c r="C40" s="121"/>
      <c r="D40" s="121"/>
      <c r="E40" s="24"/>
      <c r="F40" s="121"/>
      <c r="G40" s="121"/>
      <c r="H40" s="122"/>
      <c r="I40" s="123"/>
      <c r="J40" s="10"/>
      <c r="K40" s="10"/>
      <c r="L40" s="10"/>
    </row>
    <row r="41" spans="1:12" ht="12.75">
      <c r="A41" s="101"/>
      <c r="B41" s="31"/>
      <c r="C41" s="31"/>
      <c r="D41" s="21"/>
      <c r="E41" s="21"/>
      <c r="F41" s="31"/>
      <c r="G41" s="21"/>
      <c r="H41" s="21"/>
      <c r="I41" s="102"/>
      <c r="J41" s="10"/>
      <c r="K41" s="10"/>
      <c r="L41" s="10"/>
    </row>
    <row r="42" spans="1:12" ht="12.75">
      <c r="A42" s="172" t="s">
        <v>267</v>
      </c>
      <c r="B42" s="173"/>
      <c r="C42" s="159"/>
      <c r="D42" s="160"/>
      <c r="E42" s="27"/>
      <c r="F42" s="156"/>
      <c r="G42" s="151"/>
      <c r="H42" s="151"/>
      <c r="I42" s="152"/>
      <c r="J42" s="10"/>
      <c r="K42" s="10"/>
      <c r="L42" s="10"/>
    </row>
    <row r="43" spans="1:12" ht="12.75">
      <c r="A43" s="100"/>
      <c r="B43" s="30"/>
      <c r="C43" s="153"/>
      <c r="D43" s="148"/>
      <c r="E43" s="16"/>
      <c r="F43" s="153"/>
      <c r="G43" s="149"/>
      <c r="H43" s="32"/>
      <c r="I43" s="103"/>
      <c r="J43" s="10"/>
      <c r="K43" s="10"/>
      <c r="L43" s="10"/>
    </row>
    <row r="44" spans="1:12" ht="12.75">
      <c r="A44" s="172" t="s">
        <v>268</v>
      </c>
      <c r="B44" s="173"/>
      <c r="C44" s="156" t="s">
        <v>332</v>
      </c>
      <c r="D44" s="157"/>
      <c r="E44" s="157"/>
      <c r="F44" s="157"/>
      <c r="G44" s="157"/>
      <c r="H44" s="157"/>
      <c r="I44" s="158"/>
      <c r="J44" s="10"/>
      <c r="K44" s="10"/>
      <c r="L44" s="10"/>
    </row>
    <row r="45" spans="1:12" ht="12.75">
      <c r="A45" s="91"/>
      <c r="B45" s="23"/>
      <c r="C45" s="22" t="s">
        <v>269</v>
      </c>
      <c r="D45" s="16"/>
      <c r="E45" s="16"/>
      <c r="F45" s="16"/>
      <c r="G45" s="16"/>
      <c r="H45" s="16"/>
      <c r="I45" s="92"/>
      <c r="J45" s="10"/>
      <c r="K45" s="10"/>
      <c r="L45" s="10"/>
    </row>
    <row r="46" spans="1:12" ht="12.75">
      <c r="A46" s="172" t="s">
        <v>270</v>
      </c>
      <c r="B46" s="173"/>
      <c r="C46" s="179" t="s">
        <v>333</v>
      </c>
      <c r="D46" s="175"/>
      <c r="E46" s="176"/>
      <c r="F46" s="16"/>
      <c r="G46" s="48" t="s">
        <v>271</v>
      </c>
      <c r="H46" s="179" t="s">
        <v>334</v>
      </c>
      <c r="I46" s="176"/>
      <c r="J46" s="10"/>
      <c r="K46" s="10"/>
      <c r="L46" s="10"/>
    </row>
    <row r="47" spans="1:12" ht="12.75">
      <c r="A47" s="91"/>
      <c r="B47" s="23"/>
      <c r="C47" s="22"/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72" t="s">
        <v>257</v>
      </c>
      <c r="B48" s="173"/>
      <c r="C48" s="174" t="s">
        <v>328</v>
      </c>
      <c r="D48" s="175"/>
      <c r="E48" s="175"/>
      <c r="F48" s="175"/>
      <c r="G48" s="175"/>
      <c r="H48" s="175"/>
      <c r="I48" s="176"/>
      <c r="J48" s="10"/>
      <c r="K48" s="10"/>
      <c r="L48" s="10"/>
    </row>
    <row r="49" spans="1:12" ht="12.75">
      <c r="A49" s="91"/>
      <c r="B49" s="23"/>
      <c r="C49" s="16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77" t="s">
        <v>272</v>
      </c>
      <c r="B50" s="178"/>
      <c r="C50" s="179" t="s">
        <v>335</v>
      </c>
      <c r="D50" s="175"/>
      <c r="E50" s="175"/>
      <c r="F50" s="175"/>
      <c r="G50" s="175"/>
      <c r="H50" s="175"/>
      <c r="I50" s="180"/>
      <c r="J50" s="10"/>
      <c r="K50" s="10"/>
      <c r="L50" s="10"/>
    </row>
    <row r="51" spans="1:12" ht="12.75">
      <c r="A51" s="104"/>
      <c r="B51" s="21"/>
      <c r="C51" s="166" t="s">
        <v>273</v>
      </c>
      <c r="D51" s="166"/>
      <c r="E51" s="166"/>
      <c r="F51" s="166"/>
      <c r="G51" s="166"/>
      <c r="H51" s="166"/>
      <c r="I51" s="105"/>
      <c r="J51" s="10"/>
      <c r="K51" s="10"/>
      <c r="L51" s="10"/>
    </row>
    <row r="52" spans="1:12" ht="12.75">
      <c r="A52" s="104"/>
      <c r="B52" s="21"/>
      <c r="C52" s="33"/>
      <c r="D52" s="33"/>
      <c r="E52" s="33"/>
      <c r="F52" s="33"/>
      <c r="G52" s="33"/>
      <c r="H52" s="33"/>
      <c r="I52" s="105"/>
      <c r="J52" s="10"/>
      <c r="K52" s="10"/>
      <c r="L52" s="10"/>
    </row>
    <row r="53" spans="1:12" ht="12.75">
      <c r="A53" s="104"/>
      <c r="B53" s="154" t="s">
        <v>274</v>
      </c>
      <c r="C53" s="155"/>
      <c r="D53" s="155"/>
      <c r="E53" s="155"/>
      <c r="F53" s="46"/>
      <c r="G53" s="46"/>
      <c r="H53" s="46"/>
      <c r="I53" s="106"/>
      <c r="J53" s="10"/>
      <c r="K53" s="10"/>
      <c r="L53" s="10"/>
    </row>
    <row r="54" spans="1:12" ht="12.75">
      <c r="A54" s="104"/>
      <c r="B54" s="161" t="s">
        <v>306</v>
      </c>
      <c r="C54" s="162"/>
      <c r="D54" s="162"/>
      <c r="E54" s="162"/>
      <c r="F54" s="162"/>
      <c r="G54" s="162"/>
      <c r="H54" s="162"/>
      <c r="I54" s="163"/>
      <c r="J54" s="10"/>
      <c r="K54" s="10"/>
      <c r="L54" s="10"/>
    </row>
    <row r="55" spans="1:12" ht="12.75">
      <c r="A55" s="104"/>
      <c r="B55" s="161" t="s">
        <v>307</v>
      </c>
      <c r="C55" s="162"/>
      <c r="D55" s="162"/>
      <c r="E55" s="162"/>
      <c r="F55" s="162"/>
      <c r="G55" s="162"/>
      <c r="H55" s="162"/>
      <c r="I55" s="106"/>
      <c r="J55" s="10"/>
      <c r="K55" s="10"/>
      <c r="L55" s="10"/>
    </row>
    <row r="56" spans="1:12" ht="12.75">
      <c r="A56" s="104"/>
      <c r="B56" s="161" t="s">
        <v>308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.75">
      <c r="A57" s="104"/>
      <c r="B57" s="161" t="s">
        <v>309</v>
      </c>
      <c r="C57" s="162"/>
      <c r="D57" s="162"/>
      <c r="E57" s="162"/>
      <c r="F57" s="162"/>
      <c r="G57" s="162"/>
      <c r="H57" s="162"/>
      <c r="I57" s="163"/>
      <c r="J57" s="10"/>
      <c r="K57" s="10"/>
      <c r="L57" s="10"/>
    </row>
    <row r="58" spans="1:12" ht="12.75">
      <c r="A58" s="104"/>
      <c r="B58" s="107"/>
      <c r="C58" s="108"/>
      <c r="D58" s="108"/>
      <c r="E58" s="108"/>
      <c r="F58" s="108"/>
      <c r="G58" s="108"/>
      <c r="H58" s="108"/>
      <c r="I58" s="109"/>
      <c r="J58" s="10"/>
      <c r="K58" s="10"/>
      <c r="L58" s="10"/>
    </row>
    <row r="59" spans="1:12" ht="13.5" thickBot="1">
      <c r="A59" s="110" t="s">
        <v>275</v>
      </c>
      <c r="B59" s="16"/>
      <c r="C59" s="16"/>
      <c r="D59" s="16"/>
      <c r="E59" s="16"/>
      <c r="F59" s="16"/>
      <c r="G59" s="34"/>
      <c r="H59" s="35"/>
      <c r="I59" s="111"/>
      <c r="J59" s="10"/>
      <c r="K59" s="10"/>
      <c r="L59" s="10"/>
    </row>
    <row r="60" spans="1:12" ht="12.75">
      <c r="A60" s="87"/>
      <c r="B60" s="16"/>
      <c r="C60" s="16"/>
      <c r="D60" s="16"/>
      <c r="E60" s="21" t="s">
        <v>276</v>
      </c>
      <c r="F60" s="96"/>
      <c r="G60" s="167" t="s">
        <v>277</v>
      </c>
      <c r="H60" s="168"/>
      <c r="I60" s="169"/>
      <c r="J60" s="10"/>
      <c r="K60" s="10"/>
      <c r="L60" s="10"/>
    </row>
    <row r="61" spans="1:12" ht="12.75">
      <c r="A61" s="112"/>
      <c r="B61" s="113"/>
      <c r="C61" s="114"/>
      <c r="D61" s="114"/>
      <c r="E61" s="114"/>
      <c r="F61" s="114"/>
      <c r="G61" s="170"/>
      <c r="H61" s="171"/>
      <c r="I61" s="115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  <mergeCell ref="A2:D2"/>
    <mergeCell ref="A4:I4"/>
    <mergeCell ref="A6:B6"/>
    <mergeCell ref="C6:D6"/>
    <mergeCell ref="A8:B8"/>
    <mergeCell ref="C8:D8"/>
    <mergeCell ref="A12:B12"/>
    <mergeCell ref="C12:I12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2:B42"/>
    <mergeCell ref="C42:D42"/>
    <mergeCell ref="F42:I42"/>
    <mergeCell ref="C43:D43"/>
    <mergeCell ref="F43:G43"/>
    <mergeCell ref="C44:I44"/>
    <mergeCell ref="A46:B46"/>
    <mergeCell ref="C46:E46"/>
    <mergeCell ref="H46:I46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B54:I54"/>
    <mergeCell ref="B55:H55"/>
    <mergeCell ref="B56:I56"/>
    <mergeCell ref="B57:I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64">
      <selection activeCell="A116" sqref="A116:K116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336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5" t="s">
        <v>278</v>
      </c>
      <c r="J4" s="56" t="s">
        <v>319</v>
      </c>
      <c r="K4" s="57" t="s">
        <v>320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4">
        <v>2</v>
      </c>
      <c r="J5" s="53">
        <v>3</v>
      </c>
      <c r="K5" s="53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0">
        <f>J9+J16+J26+J35+J39</f>
        <v>710603464</v>
      </c>
      <c r="K8" s="50">
        <f>K9+K16+K26+K35+K39</f>
        <v>714951918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0">
        <f>SUM(J10:J15)</f>
        <v>19970706</v>
      </c>
      <c r="K9" s="50">
        <f>SUM(K10:K15)</f>
        <v>20392689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4021684</v>
      </c>
      <c r="K11" s="7">
        <v>2776647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13355595</v>
      </c>
      <c r="K12" s="7">
        <v>13355595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2593427</v>
      </c>
      <c r="K14" s="7">
        <v>4260447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0">
        <f>SUM(J17:J25)</f>
        <v>212933972</v>
      </c>
      <c r="K16" s="50">
        <f>SUM(K17:K25)</f>
        <v>218538143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45615550</v>
      </c>
      <c r="K17" s="7">
        <v>45615550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94828405</v>
      </c>
      <c r="K18" s="7">
        <v>89668470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2675605</v>
      </c>
      <c r="K19" s="7">
        <v>2494849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1947253</v>
      </c>
      <c r="K20" s="7">
        <v>1662454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88452</v>
      </c>
      <c r="K22" s="7">
        <v>88835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29515618</v>
      </c>
      <c r="K23" s="7">
        <v>29734702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331343</v>
      </c>
      <c r="K24" s="7">
        <v>307337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37931746</v>
      </c>
      <c r="K25" s="7">
        <v>48965946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0">
        <f>SUM(J27:J34)</f>
        <v>472042265</v>
      </c>
      <c r="K26" s="50">
        <f>SUM(K27:K34)</f>
        <v>471958782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320537631</v>
      </c>
      <c r="K27" s="7">
        <v>320537631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84102981</v>
      </c>
      <c r="K28" s="7">
        <v>83793951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45621261</v>
      </c>
      <c r="K29" s="7">
        <v>45621261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598788</v>
      </c>
      <c r="K32" s="7">
        <v>831649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21181604</v>
      </c>
      <c r="K33" s="7">
        <v>21174290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0">
        <f>SUM(J36:J38)</f>
        <v>3849560</v>
      </c>
      <c r="K35" s="50">
        <f>SUM(K36:K38)</f>
        <v>2255343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3849560</v>
      </c>
      <c r="K37" s="7">
        <v>2255343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1806961</v>
      </c>
      <c r="K39" s="7">
        <v>1806961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0">
        <f>J41+J49+J56+J64</f>
        <v>364703151</v>
      </c>
      <c r="K40" s="50">
        <f>K41+K49+K56+K64</f>
        <v>416326868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0">
        <f>SUM(J42:J48)</f>
        <v>4274005</v>
      </c>
      <c r="K41" s="50">
        <f>SUM(K42:K48)</f>
        <v>4274005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0</v>
      </c>
      <c r="K42" s="7">
        <v>0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247493</v>
      </c>
      <c r="K43" s="7">
        <v>247493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2646935</v>
      </c>
      <c r="K44" s="7">
        <v>2646935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1379577</v>
      </c>
      <c r="K45" s="7">
        <v>1379577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0</v>
      </c>
      <c r="K46" s="7">
        <v>0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0">
        <f>SUM(J50:J55)</f>
        <v>292002656</v>
      </c>
      <c r="K49" s="50">
        <f>SUM(K50:K55)</f>
        <v>283631415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21516646</v>
      </c>
      <c r="K50" s="7">
        <v>20030230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101163598</v>
      </c>
      <c r="K51" s="7">
        <v>98838857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146963</v>
      </c>
      <c r="K52" s="7">
        <v>146963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622982</v>
      </c>
      <c r="K53" s="7">
        <v>766132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2040776</v>
      </c>
      <c r="K54" s="7">
        <v>3497143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166511691</v>
      </c>
      <c r="K55" s="7">
        <v>160352090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0">
        <f>SUM(J57:J63)</f>
        <v>66307264</v>
      </c>
      <c r="K56" s="50">
        <f>SUM(K57:K63)</f>
        <v>128151824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39486573</v>
      </c>
      <c r="K58" s="7">
        <v>49812837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7371332</v>
      </c>
      <c r="K60" s="7">
        <v>69679544</v>
      </c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10823215</v>
      </c>
      <c r="K61" s="7">
        <v>3299224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8626144</v>
      </c>
      <c r="K62" s="7">
        <v>5360219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0</v>
      </c>
      <c r="K63" s="7">
        <v>0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2119226</v>
      </c>
      <c r="K64" s="7">
        <v>269624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74127828</v>
      </c>
      <c r="K65" s="7">
        <v>67303609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0">
        <f>J7+J8+J40+J65</f>
        <v>1149434443</v>
      </c>
      <c r="K66" s="50">
        <f>K7+K8+K40+K65</f>
        <v>1198582395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81406022</v>
      </c>
      <c r="K67" s="8">
        <v>98100743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1">
        <f>J70+J71+J72+J78+J79+J82+J85</f>
        <v>442792826</v>
      </c>
      <c r="K69" s="51">
        <f>K70+K71+K72+K78+K79+K82+K85</f>
        <v>503797052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63432000</v>
      </c>
      <c r="K70" s="7">
        <v>105668000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13998640</v>
      </c>
      <c r="K71" s="7">
        <v>52011040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3171600</v>
      </c>
      <c r="K73" s="7">
        <v>3171600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6343200</v>
      </c>
      <c r="K74" s="7">
        <v>6343200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1446309</v>
      </c>
      <c r="K75" s="7">
        <v>1446309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>
        <v>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>
        <v>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54432245</v>
      </c>
      <c r="K78" s="7">
        <v>54432245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0">
        <f>J80-J81</f>
        <v>289267812</v>
      </c>
      <c r="K79" s="50">
        <f>K80-K81</f>
        <v>302861450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289267812</v>
      </c>
      <c r="K80" s="7">
        <v>302861450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0</v>
      </c>
      <c r="K81" s="7">
        <v>0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0">
        <f>J83-J84</f>
        <v>13593638</v>
      </c>
      <c r="K82" s="50">
        <f>K83-K84</f>
        <v>-19244174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13593638</v>
      </c>
      <c r="K83" s="7"/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>
        <v>19244174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>
        <v>0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0">
        <f>SUM(J87:J89)</f>
        <v>5749308</v>
      </c>
      <c r="K86" s="50">
        <f>SUM(K87:K89)</f>
        <v>5749308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2360607</v>
      </c>
      <c r="K87" s="7">
        <v>2360607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3388701</v>
      </c>
      <c r="K89" s="7">
        <v>3388701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0">
        <f>SUM(J91:J99)</f>
        <v>230548214</v>
      </c>
      <c r="K90" s="50">
        <f>SUM(K91:K99)</f>
        <v>362071339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224475198</v>
      </c>
      <c r="K93" s="7">
        <v>280987165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374789</v>
      </c>
      <c r="K95" s="7">
        <v>288802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1428573</v>
      </c>
      <c r="K96" s="7">
        <v>76525718</v>
      </c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60695</v>
      </c>
      <c r="K98" s="7">
        <v>60695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4208959</v>
      </c>
      <c r="K99" s="7">
        <v>4208959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0">
        <f>SUM(J101:J112)</f>
        <v>467492325</v>
      </c>
      <c r="K100" s="50">
        <f>SUM(K101:K112)</f>
        <v>323991600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4432746</v>
      </c>
      <c r="K101" s="7">
        <v>2467913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49383358</v>
      </c>
      <c r="K102" s="7">
        <v>11806390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131086049</v>
      </c>
      <c r="K103" s="7">
        <v>133709072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5042667</v>
      </c>
      <c r="K104" s="7">
        <v>4741477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104127479</v>
      </c>
      <c r="K105" s="7">
        <v>91685608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98432756</v>
      </c>
      <c r="K106" s="7">
        <v>11557000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10747136</v>
      </c>
      <c r="K108" s="7">
        <v>9822627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28156105</v>
      </c>
      <c r="K109" s="7">
        <v>29724365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418051</v>
      </c>
      <c r="K110" s="7">
        <v>418051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35665978</v>
      </c>
      <c r="K112" s="7">
        <v>28059097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2851770</v>
      </c>
      <c r="K113" s="7">
        <v>2973096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0">
        <f>J69+J86+J90+J100+J113</f>
        <v>1149434443</v>
      </c>
      <c r="K114" s="50">
        <f>K69+K86+K90+K100+K113</f>
        <v>1198582395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81406022</v>
      </c>
      <c r="K115" s="8">
        <v>98100743</v>
      </c>
    </row>
    <row r="116" spans="1:11" ht="12.75">
      <c r="A116" s="226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5"/>
      <c r="J117" s="245"/>
      <c r="K117" s="246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6">
      <selection activeCell="M22" sqref="M22"/>
    </sheetView>
  </sheetViews>
  <sheetFormatPr defaultColWidth="9.140625" defaultRowHeight="12.75"/>
  <cols>
    <col min="1" max="9" width="9.140625" style="49" customWidth="1"/>
    <col min="10" max="10" width="11.57421875" style="49" customWidth="1"/>
    <col min="11" max="11" width="11.710937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279</v>
      </c>
      <c r="J4" s="247" t="s">
        <v>319</v>
      </c>
      <c r="K4" s="247"/>
      <c r="L4" s="247" t="s">
        <v>320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1">
        <f>SUM(J8:J9)</f>
        <v>177946896</v>
      </c>
      <c r="K7" s="51">
        <f>SUM(K8:K9)</f>
        <v>99403215</v>
      </c>
      <c r="L7" s="51">
        <f>SUM(L8:L9)</f>
        <v>127193565</v>
      </c>
      <c r="M7" s="51">
        <f>SUM(M8:M9)</f>
        <v>59309611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172805523</v>
      </c>
      <c r="K8" s="7">
        <f>J8-76637806</f>
        <v>96167717</v>
      </c>
      <c r="L8" s="7">
        <v>121977552</v>
      </c>
      <c r="M8" s="7">
        <v>56754943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5141373</v>
      </c>
      <c r="K9" s="7">
        <f>J9-1905875</f>
        <v>3235498</v>
      </c>
      <c r="L9" s="7">
        <v>5216013</v>
      </c>
      <c r="M9" s="7">
        <v>2554668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0">
        <f>J11+J12+J16+J20+J21+J22+J25+J26</f>
        <v>169465730</v>
      </c>
      <c r="K10" s="50">
        <f>K11+K12+K16+K20+K21+K22+K25+K26</f>
        <v>86786257</v>
      </c>
      <c r="L10" s="50">
        <f>L11+L12+L16+L20+L21+L22+L25+L26</f>
        <v>127749073</v>
      </c>
      <c r="M10" s="50">
        <f>M11+M12+M16+M20+M21+M22+M25+M26</f>
        <v>69488925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12573501</v>
      </c>
      <c r="K11" s="7">
        <f>J11-5917477</f>
        <v>6656024</v>
      </c>
      <c r="L11" s="7"/>
      <c r="M11" s="7"/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0">
        <f>SUM(J13:J15)</f>
        <v>48918835</v>
      </c>
      <c r="K12" s="50">
        <f>SUM(K13:K15)</f>
        <v>26781141</v>
      </c>
      <c r="L12" s="50">
        <f>SUM(L13:L15)</f>
        <v>43334069</v>
      </c>
      <c r="M12" s="50">
        <f>SUM(M13:M15)</f>
        <v>27581496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6238908</v>
      </c>
      <c r="K13" s="7">
        <f>J13-2582337</f>
        <v>3656571</v>
      </c>
      <c r="L13" s="7">
        <v>5826428</v>
      </c>
      <c r="M13" s="7">
        <v>3931904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28126</v>
      </c>
      <c r="K14" s="7">
        <f>J14-0</f>
        <v>28126</v>
      </c>
      <c r="L14" s="7">
        <v>0</v>
      </c>
      <c r="M14" s="7">
        <v>0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42651801</v>
      </c>
      <c r="K15" s="7">
        <f>J15-19555357</f>
        <v>23096444</v>
      </c>
      <c r="L15" s="7">
        <v>37507641</v>
      </c>
      <c r="M15" s="7">
        <v>23649592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0">
        <f>SUM(J17:J19)</f>
        <v>80565594</v>
      </c>
      <c r="K16" s="50">
        <f>SUM(K17:K19)</f>
        <v>38672018</v>
      </c>
      <c r="L16" s="50">
        <f>SUM(L17:L19)</f>
        <v>61248158</v>
      </c>
      <c r="M16" s="50">
        <f>SUM(M17:M19)</f>
        <v>28858500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44613767</v>
      </c>
      <c r="K17" s="7">
        <f>J17-22630264</f>
        <v>21983503</v>
      </c>
      <c r="L17" s="7">
        <v>34756309</v>
      </c>
      <c r="M17" s="7">
        <v>16703247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24197828</v>
      </c>
      <c r="K18" s="7">
        <f>J18-13173313</f>
        <v>11024515</v>
      </c>
      <c r="L18" s="7">
        <v>17716747</v>
      </c>
      <c r="M18" s="7">
        <v>8139095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11753999</v>
      </c>
      <c r="K19" s="7">
        <f>J19-6089999</f>
        <v>5664000</v>
      </c>
      <c r="L19" s="7">
        <v>8775102</v>
      </c>
      <c r="M19" s="7">
        <v>4016158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7085968</v>
      </c>
      <c r="K20" s="7">
        <f>J20-4671765</f>
        <v>2414203</v>
      </c>
      <c r="L20" s="7">
        <v>6928005</v>
      </c>
      <c r="M20" s="7">
        <v>3225637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16346584</v>
      </c>
      <c r="K21" s="7">
        <f>J21-5951202</f>
        <v>10395382</v>
      </c>
      <c r="L21" s="7">
        <f>14316830-18920</f>
        <v>14297910</v>
      </c>
      <c r="M21" s="7">
        <v>9823292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0">
        <f>SUM(J23:J24)</f>
        <v>3124691</v>
      </c>
      <c r="K22" s="50">
        <f>SUM(K23:K24)</f>
        <v>1017813</v>
      </c>
      <c r="L22" s="50">
        <f>SUM(L23:L24)</f>
        <v>248910</v>
      </c>
      <c r="M22" s="50">
        <f>SUM(M23:M24)</f>
        <v>0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3124691</v>
      </c>
      <c r="K24" s="7">
        <f>J24-2106878</f>
        <v>1017813</v>
      </c>
      <c r="L24" s="7">
        <v>248910</v>
      </c>
      <c r="M24" s="7">
        <v>0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850557</v>
      </c>
      <c r="K26" s="7">
        <f>J26-881</f>
        <v>849676</v>
      </c>
      <c r="L26" s="7">
        <f>1673101+18920</f>
        <v>1692021</v>
      </c>
      <c r="M26" s="7">
        <v>0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0">
        <f>SUM(J28:J32)</f>
        <v>23356986</v>
      </c>
      <c r="K27" s="50">
        <f>SUM(K28:K32)</f>
        <v>4611849</v>
      </c>
      <c r="L27" s="50">
        <f>SUM(L28:L32)</f>
        <v>6475805</v>
      </c>
      <c r="M27" s="50">
        <f>SUM(M28:M32)</f>
        <v>2943690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5652047</v>
      </c>
      <c r="K28" s="7">
        <f>J28-2771028</f>
        <v>2881019</v>
      </c>
      <c r="L28" s="7">
        <v>2899723</v>
      </c>
      <c r="M28" s="7">
        <v>1481516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2269084</v>
      </c>
      <c r="K29" s="7">
        <f>J29-595977</f>
        <v>1673107</v>
      </c>
      <c r="L29" s="7">
        <v>2224898</v>
      </c>
      <c r="M29" s="7">
        <v>764723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>
        <v>0</v>
      </c>
      <c r="L30" s="7">
        <v>1154440</v>
      </c>
      <c r="M30" s="7">
        <v>529103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>
        <v>0</v>
      </c>
      <c r="L31" s="7">
        <v>0</v>
      </c>
      <c r="M31" s="7">
        <v>0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15435855</v>
      </c>
      <c r="K32" s="7">
        <f>J32-15378132</f>
        <v>57723</v>
      </c>
      <c r="L32" s="7">
        <v>196744</v>
      </c>
      <c r="M32" s="7">
        <v>168348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0">
        <f>SUM(J34:J37)</f>
        <v>21524583</v>
      </c>
      <c r="K33" s="50">
        <f>SUM(K34:K37)</f>
        <v>13397248</v>
      </c>
      <c r="L33" s="50">
        <f>SUM(L34:L37)</f>
        <v>23944673</v>
      </c>
      <c r="M33" s="50">
        <f>SUM(M34:M37)</f>
        <v>14224312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26</v>
      </c>
      <c r="K34" s="7">
        <f>J34-0</f>
        <v>26</v>
      </c>
      <c r="L34" s="7">
        <v>134988</v>
      </c>
      <c r="M34" s="7">
        <v>70255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21155702</v>
      </c>
      <c r="K35" s="7">
        <f>J35-8088343</f>
        <v>13067359</v>
      </c>
      <c r="L35" s="7">
        <v>23293170</v>
      </c>
      <c r="M35" s="7">
        <v>13890442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368855</v>
      </c>
      <c r="K37" s="7">
        <f>J37-38992</f>
        <v>329863</v>
      </c>
      <c r="L37" s="7">
        <v>516515</v>
      </c>
      <c r="M37" s="7">
        <v>263615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/>
      <c r="M38" s="7"/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/>
      <c r="L39" s="7"/>
      <c r="M39" s="7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/>
      <c r="M40" s="7"/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/>
      <c r="M41" s="7"/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0">
        <f>J7+J27+J38+J40</f>
        <v>201303882</v>
      </c>
      <c r="K42" s="50">
        <f>K7+K27+K38+K40</f>
        <v>104015064</v>
      </c>
      <c r="L42" s="50">
        <f>L7+L27+L38+L40</f>
        <v>133669370</v>
      </c>
      <c r="M42" s="50">
        <f>M7+M27+M38+M40</f>
        <v>62253301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0">
        <f>J10+J33+J39+J41</f>
        <v>190990313</v>
      </c>
      <c r="K43" s="50">
        <f>K10+K33+K39+K41</f>
        <v>100183505</v>
      </c>
      <c r="L43" s="50">
        <f>L10+L33+L39+L41</f>
        <v>151693746</v>
      </c>
      <c r="M43" s="50">
        <f>M10+M33+M39+M41</f>
        <v>83713237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0">
        <f>J42-J43</f>
        <v>10313569</v>
      </c>
      <c r="K44" s="50">
        <f>K42-K43</f>
        <v>3831559</v>
      </c>
      <c r="L44" s="50">
        <f>L42-L43</f>
        <v>-18024376</v>
      </c>
      <c r="M44" s="50">
        <f>M42-M43</f>
        <v>-21459936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0">
        <f>IF(J42&gt;J43,J42-J43,0)</f>
        <v>10313569</v>
      </c>
      <c r="K45" s="50">
        <f>IF(K42&gt;K43,K42-K43,0)</f>
        <v>3831559</v>
      </c>
      <c r="L45" s="50"/>
      <c r="M45" s="50">
        <f>IF(M42&gt;M43,M42-M43,0)</f>
        <v>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18024376</v>
      </c>
      <c r="M46" s="50">
        <f>IF(M43&gt;M42,M43-M42,0)</f>
        <v>21459936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2147566</v>
      </c>
      <c r="K47" s="7">
        <f>J47-927768</f>
        <v>1219798</v>
      </c>
      <c r="L47" s="7">
        <v>1219798</v>
      </c>
      <c r="M47" s="7"/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0">
        <f>J44-J47</f>
        <v>8166003</v>
      </c>
      <c r="K48" s="50">
        <f>K44-K47</f>
        <v>2611761</v>
      </c>
      <c r="L48" s="50">
        <f>L44-L47</f>
        <v>-19244174</v>
      </c>
      <c r="M48" s="50">
        <f>M44-M47</f>
        <v>-21459936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0">
        <f>IF(J48&gt;0,J48,0)</f>
        <v>8166003</v>
      </c>
      <c r="K49" s="50">
        <f>IF(K48&gt;0,K48,0)</f>
        <v>2611761</v>
      </c>
      <c r="L49" s="50">
        <f>IF(L48&gt;0,L48,0)</f>
        <v>0</v>
      </c>
      <c r="M49" s="50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19244174</v>
      </c>
      <c r="M50" s="58">
        <f>IF(M48&lt;0,-M48,0)</f>
        <v>21459936</v>
      </c>
    </row>
    <row r="51" spans="1:13" ht="12.75" customHeight="1">
      <c r="A51" s="226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2"/>
      <c r="J52" s="52"/>
      <c r="K52" s="52"/>
      <c r="L52" s="52"/>
      <c r="M52" s="59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8166003</v>
      </c>
      <c r="K56" s="6">
        <f>K48</f>
        <v>2611761</v>
      </c>
      <c r="L56" s="6">
        <f>L48</f>
        <v>-19244174</v>
      </c>
      <c r="M56" s="6">
        <f>M48</f>
        <v>-21459936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0">
        <f>J57-J65</f>
        <v>0</v>
      </c>
      <c r="K66" s="50">
        <v>0</v>
      </c>
      <c r="L66" s="50">
        <f>L57-L65</f>
        <v>0</v>
      </c>
      <c r="M66" s="50">
        <v>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8166003</v>
      </c>
      <c r="K67" s="58">
        <f>K56+K66</f>
        <v>2611761</v>
      </c>
      <c r="L67" s="58">
        <f>L56+L66</f>
        <v>-19244174</v>
      </c>
      <c r="M67" s="58">
        <f>M56+M66</f>
        <v>-21459936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L23:M26 J27:M46 J7:M10 J48:M50 J23:J26 K24:K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view="pageBreakPreview" zoomScale="110" zoomScaleSheetLayoutView="110" workbookViewId="0" topLeftCell="A25">
      <selection activeCell="A29" sqref="A29:H29"/>
    </sheetView>
  </sheetViews>
  <sheetFormatPr defaultColWidth="9.140625" defaultRowHeight="12.75"/>
  <cols>
    <col min="1" max="7" width="9.140625" style="49" customWidth="1"/>
    <col min="8" max="8" width="2.7109375" style="49" customWidth="1"/>
    <col min="9" max="9" width="9.140625" style="49" customWidth="1"/>
    <col min="10" max="10" width="11.421875" style="49" customWidth="1"/>
    <col min="11" max="11" width="12.57421875" style="49" customWidth="1"/>
    <col min="12" max="12" width="10.8515625" style="49" bestFit="1" customWidth="1"/>
    <col min="13" max="16384" width="9.140625" style="49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283</v>
      </c>
      <c r="K5" s="66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10313569</v>
      </c>
      <c r="K7" s="7">
        <v>-18024376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7085968</v>
      </c>
      <c r="K8" s="7">
        <v>6928005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0</v>
      </c>
      <c r="K9" s="7">
        <v>0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0</v>
      </c>
      <c r="K10" s="7">
        <v>8371241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12595262</v>
      </c>
      <c r="K11" s="7">
        <v>0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54134685</v>
      </c>
      <c r="K12" s="7">
        <v>89765082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50">
        <f>SUM(J7:J12)</f>
        <v>84129484</v>
      </c>
      <c r="K13" s="50">
        <f>SUM(K7:K12)</f>
        <v>87039952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48427318</v>
      </c>
      <c r="K14" s="7">
        <v>143500725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61694666</v>
      </c>
      <c r="K15" s="7">
        <v>0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0</v>
      </c>
      <c r="K16" s="7">
        <v>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0</v>
      </c>
      <c r="K17" s="7">
        <v>0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0">
        <f>SUM(J14:J17)</f>
        <v>110121984</v>
      </c>
      <c r="K18" s="50">
        <f>SUM(K14:K17)</f>
        <v>143500725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50">
        <f>IF(J18&gt;J13,J18-J13,0)</f>
        <v>25992500</v>
      </c>
      <c r="K20" s="50">
        <f>IF(K18&gt;K13,K18-K13,0)</f>
        <v>56460773</v>
      </c>
    </row>
    <row r="21" spans="1:11" ht="12.75">
      <c r="A21" s="226" t="s">
        <v>159</v>
      </c>
      <c r="B21" s="242"/>
      <c r="C21" s="242"/>
      <c r="D21" s="242"/>
      <c r="E21" s="242"/>
      <c r="F21" s="242"/>
      <c r="G21" s="242"/>
      <c r="H21" s="242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199650</v>
      </c>
      <c r="K22" s="7">
        <v>180942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31300000</v>
      </c>
      <c r="K23" s="7">
        <v>0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1023498</v>
      </c>
      <c r="K24" s="7">
        <v>605358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0</v>
      </c>
      <c r="K25" s="7">
        <v>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2048795</v>
      </c>
      <c r="K26" s="7">
        <v>309030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50">
        <f>SUM(J22:J26)</f>
        <v>34571943</v>
      </c>
      <c r="K27" s="50">
        <f>SUM(K22:K26)</f>
        <v>1095330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4794771</v>
      </c>
      <c r="K28" s="7">
        <v>2936741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31300000</v>
      </c>
      <c r="K29" s="7">
        <v>4187209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23493022</v>
      </c>
      <c r="K30" s="7">
        <v>68741320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50">
        <f>SUM(J28:J30)</f>
        <v>59587793</v>
      </c>
      <c r="K31" s="50">
        <f>SUM(K28:K30)</f>
        <v>75865270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50">
        <f>IF(J31&gt;J27,J31-J27,0)</f>
        <v>25015850</v>
      </c>
      <c r="K33" s="50">
        <f>IF(K31&gt;K27,K31-K27,0)</f>
        <v>74769940</v>
      </c>
    </row>
    <row r="34" spans="1:11" ht="12.75">
      <c r="A34" s="226" t="s">
        <v>160</v>
      </c>
      <c r="B34" s="242"/>
      <c r="C34" s="242"/>
      <c r="D34" s="242"/>
      <c r="E34" s="242"/>
      <c r="F34" s="242"/>
      <c r="G34" s="242"/>
      <c r="H34" s="242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>
        <v>75719107</v>
      </c>
      <c r="K35" s="7">
        <v>155770260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13820720</v>
      </c>
      <c r="K36" s="7">
        <v>138160174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/>
      <c r="K37" s="7">
        <v>0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50">
        <f>SUM(J35:J37)</f>
        <v>89539827</v>
      </c>
      <c r="K38" s="50">
        <f>SUM(K35:K37)</f>
        <v>293930434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84160959</v>
      </c>
      <c r="K39" s="7">
        <v>152906182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>
        <v>12725</v>
      </c>
      <c r="K40" s="7">
        <v>0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67118</v>
      </c>
      <c r="K41" s="7">
        <v>419946</v>
      </c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>
        <v>0</v>
      </c>
      <c r="K42" s="7">
        <v>0</v>
      </c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0</v>
      </c>
      <c r="K43" s="7">
        <v>0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50">
        <f>SUM(J39:J43)</f>
        <v>84240802</v>
      </c>
      <c r="K44" s="50">
        <f>SUM(K39:K43)</f>
        <v>153326128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50">
        <f>IF(J38&gt;J44,J38-J44,0)</f>
        <v>5299025</v>
      </c>
      <c r="K45" s="50">
        <f>IF(K38&gt;K44,K38-K44,0)</f>
        <v>140604306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50">
        <f>IF(J44&gt;J38,J44-J38,0)</f>
        <v>0</v>
      </c>
      <c r="K46" s="50">
        <f>IF(K44&gt;K38,K44-K38,0)</f>
        <v>0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9373593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0">
        <f>IF(J20-J19+J33-J32+J46-J45&gt;0,J20-J19+J33-J32+J46-J45,0)</f>
        <v>45709325</v>
      </c>
      <c r="K48" s="50">
        <f>IF(K20-K19+K33-K32+K46-K45&gt;0,K20-K19+K33-K32+K46-K45,0)</f>
        <v>0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62898004</v>
      </c>
      <c r="K49" s="7">
        <v>12942441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0</v>
      </c>
      <c r="K50" s="7">
        <v>0</v>
      </c>
    </row>
    <row r="51" spans="1:12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f>J48</f>
        <v>45709325</v>
      </c>
      <c r="K51" s="7">
        <v>9373593</v>
      </c>
      <c r="L51" s="139"/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58">
        <v>17188679</v>
      </c>
      <c r="K52" s="62">
        <f>K49+K50-K51</f>
        <v>3568848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4:K17 J35:K37 J49:K51 J22:K26 J7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13:K13 J52:K52 J18:K20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283</v>
      </c>
      <c r="K5" s="70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7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42"/>
      <c r="C22" s="242"/>
      <c r="D22" s="242"/>
      <c r="E22" s="242"/>
      <c r="F22" s="242"/>
      <c r="G22" s="242"/>
      <c r="H22" s="242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42"/>
      <c r="C35" s="242"/>
      <c r="D35" s="242"/>
      <c r="E35" s="242"/>
      <c r="F35" s="242"/>
      <c r="G35" s="242"/>
      <c r="H35" s="242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14" sqref="K1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2"/>
    </row>
    <row r="2" spans="1:12" ht="15.75">
      <c r="A2" s="39"/>
      <c r="B2" s="71"/>
      <c r="C2" s="297" t="s">
        <v>282</v>
      </c>
      <c r="D2" s="297"/>
      <c r="E2" s="74">
        <v>40909</v>
      </c>
      <c r="F2" s="40" t="s">
        <v>250</v>
      </c>
      <c r="G2" s="298">
        <v>41090</v>
      </c>
      <c r="H2" s="299"/>
      <c r="I2" s="71"/>
      <c r="J2" s="71"/>
      <c r="K2" s="71"/>
      <c r="L2" s="75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78" t="s">
        <v>305</v>
      </c>
      <c r="J3" s="79" t="s">
        <v>150</v>
      </c>
      <c r="K3" s="79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1">
        <v>2</v>
      </c>
      <c r="J4" s="80" t="s">
        <v>283</v>
      </c>
      <c r="K4" s="80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1">
        <v>1</v>
      </c>
      <c r="J5" s="42">
        <v>63432000</v>
      </c>
      <c r="K5" s="42">
        <v>105668000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1">
        <v>2</v>
      </c>
      <c r="J6" s="43">
        <v>13998640</v>
      </c>
      <c r="K6" s="43">
        <v>52011040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1">
        <v>3</v>
      </c>
      <c r="J7" s="43">
        <v>8068491</v>
      </c>
      <c r="K7" s="43">
        <v>8068491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1">
        <v>4</v>
      </c>
      <c r="J8" s="43">
        <v>289267812</v>
      </c>
      <c r="K8" s="43">
        <v>302861450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1">
        <v>5</v>
      </c>
      <c r="J9" s="43">
        <v>13593638</v>
      </c>
      <c r="K9" s="43">
        <v>-19244174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1">
        <v>6</v>
      </c>
      <c r="J10" s="43">
        <v>47959251</v>
      </c>
      <c r="K10" s="43">
        <v>47959251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1">
        <v>7</v>
      </c>
      <c r="J11" s="43">
        <v>0</v>
      </c>
      <c r="K11" s="43">
        <v>0</v>
      </c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1">
        <v>8</v>
      </c>
      <c r="J12" s="43">
        <v>6472994</v>
      </c>
      <c r="K12" s="43">
        <v>6472994</v>
      </c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1">
        <v>9</v>
      </c>
      <c r="J13" s="43">
        <v>0</v>
      </c>
      <c r="K13" s="43">
        <v>0</v>
      </c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1">
        <v>10</v>
      </c>
      <c r="J14" s="76">
        <f>SUM(J5:J13)</f>
        <v>442792826</v>
      </c>
      <c r="K14" s="76">
        <f>SUM(K5:K13)</f>
        <v>503797052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1">
        <v>11</v>
      </c>
      <c r="J15" s="43">
        <v>0</v>
      </c>
      <c r="K15" s="43">
        <v>0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1">
        <v>12</v>
      </c>
      <c r="J16" s="43">
        <v>0</v>
      </c>
      <c r="K16" s="43">
        <v>0</v>
      </c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1">
        <v>13</v>
      </c>
      <c r="J17" s="43">
        <v>0</v>
      </c>
      <c r="K17" s="43">
        <v>0</v>
      </c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1">
        <v>14</v>
      </c>
      <c r="J18" s="43">
        <v>0</v>
      </c>
      <c r="K18" s="43">
        <v>0</v>
      </c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1">
        <v>15</v>
      </c>
      <c r="J19" s="43">
        <v>0</v>
      </c>
      <c r="K19" s="43">
        <v>0</v>
      </c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1">
        <v>16</v>
      </c>
      <c r="J20" s="43">
        <v>0</v>
      </c>
      <c r="K20" s="43">
        <v>0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4">
        <v>18</v>
      </c>
      <c r="J23" s="42"/>
      <c r="K23" s="42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5">
        <v>19</v>
      </c>
      <c r="J24" s="77"/>
      <c r="K24" s="77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3" t="s">
        <v>316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2012-07-26T11:34:17Z</cp:lastPrinted>
  <dcterms:created xsi:type="dcterms:W3CDTF">2008-10-17T11:51:54Z</dcterms:created>
  <dcterms:modified xsi:type="dcterms:W3CDTF">2012-07-27T13:22:05Z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