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8550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<sst xmlns="http://schemas.openxmlformats.org/spreadsheetml/2006/main" count="398" uniqueCount="344">
  <si>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</si>
  <si>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</si>
  <si>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</si>
  <si>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</si>
  <si>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</si>
  <si>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</si>
  <si>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</si>
  <si>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</si>
  <si>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</si>
  <si>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</si>
  <si>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</si>
  <si>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</si>
  <si>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</si>
  <si>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</si>
  <si>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</si>
  <si>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</si>
  <si>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</si>
  <si>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</si>
  <si>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</si>
  <si>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</si>
  <si>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</si>
  <si>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</si>
  <si>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</si>
  <si>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</si>
  <si>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</si>
  <si>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</si>
  <si>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</si>
  <si>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</si>
  <si>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</si>
  <si>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</si>
  <si>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</si>
  <si>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</si>
  <si>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</si>
  <si>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</si>
  <si>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</si>
  <si>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</si>
  <si>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</si>
  <si>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</si>
  <si>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</si>
  <si>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</si>
  <si>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</si>
  <si>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</si>
  <si>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</si>
  <si>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</si>
  <si>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</si>
  <si>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</si>
  <si>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</si>
  <si>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</si>
  <si>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</si>
  <si>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</si>
  <si>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</si>
  <si>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</si>
  <si>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</si>
  <si>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</si>
  <si>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</si>
  <si>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</si>
  <si>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</si>
  <si>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</si>
  <si>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</si>
  <si>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</si>
  <si>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</si>
  <si>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</si>
  <si>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</si>
  <si>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</si>
  <si>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</si>
  <si>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</si>
  <si>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</si>
  <si>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</si>
  <si>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</si>
  <si>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</si>
  <si>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</si>
  <si>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</si>
  <si>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</si>
  <si>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</si>
  <si>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</si>
  <si>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</si>
  <si>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</si>
  <si>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</si>
  <si>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</si>
  <si>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</si>
  <si>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</si>
  <si>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</si>
  <si>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</si>
  <si>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</si>
  <si>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</si>
  <si>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</si>
  <si>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</si>
  <si>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</si>
  <si>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</si>
  <si>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</si>
  <si>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</si>
  <si>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</si>
  <si>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</si>
  <si>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</si>
  <si>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</si>
  <si>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</si>
  <si>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</si>
  <si>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</si>
  <si>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</si>
  <si>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</si>
  <si>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</si>
  <si>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</si>
  <si>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</si>
  <si>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</si>
  <si>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</si>
  <si>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</si>
  <si>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</si>
  <si>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</si>
  <si>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</si>
  <si>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</si>
  <si>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</si>
  <si>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</si>
  <si>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</si>
  <si>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</si>
  <si>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</si>
  <si>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</si>
  <si>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</si>
  <si>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</si>
  <si>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</si>
  <si>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</si>
  <si>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</si>
  <si>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</si>
  <si>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</si>
  <si>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</si>
  <si>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</si>
  <si>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</si>
  <si>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</si>
  <si>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</si>
  <si>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</si>
  <si>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</si>
  <si>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</si>
  <si>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</si>
  <si>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</si>
  <si>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</si>
  <si>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</si>
  <si>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</si>
  <si>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</si>
  <si>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</si>
  <si>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</si>
  <si>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</si>
  <si>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</si>
  <si>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</si>
  <si>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</si>
  <si>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</si>
  <si>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</si>
  <si>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</si>
  <si>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</si>
  <si>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</si>
  <si>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</si>
  <si>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</si>
  <si>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</si>
  <si>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</si>
  <si>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</si>
  <si>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</si>
  <si>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</si>
  <si>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</si>
  <si>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</si>
  <si>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</si>
  <si>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</si>
  <si>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</si>
  <si>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</si>
  <si>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</si>
  <si>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</si>
  <si>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</si>
  <si>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</si>
  <si>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</si>
  <si>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</si>
  <si>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</si>
  <si>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</si>
  <si>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</si>
  <si>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</si>
  <si>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</si>
  <si>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</si>
  <si>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</si>
  <si>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</si>
  <si>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</si>
  <si>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</si>
  <si>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</si>
  <si>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</si>
  <si>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</si>
  <si>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</si>
  <si>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</si>
  <si>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</si>
  <si>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</si>
  <si>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</si>
  <si>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</si>
  <si>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</si>
  <si>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</si>
  <si>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</si>
  <si>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</si>
  <si>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</si>
  <si>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</si>
  <si>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</si>
  <si>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</si>
  <si>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</si>
  <si>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</si>
  <si>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</si>
  <si>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</si>
  <si>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</si>
  <si>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</si>
  <si>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</si>
  <si>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</si>
  <si>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</si>
  <si>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</si>
  <si>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</si>
  <si>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</si>
  <si>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</si>
  <si>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</si>
  <si>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</si>
  <si>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</si>
  <si>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</si>
  <si>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</si>
  <si>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</si>
  <si>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</si>
  <si>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</si>
  <si>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</si>
  <si>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</si>
  <si>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</si>
  <si>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</si>
  <si>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</si>
  <si>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</si>
  <si>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</si>
  <si>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</si>
  <si>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</si>
  <si>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</si>
  <si>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</si>
  <si>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</si>
  <si>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</si>
  <si>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</si>
  <si>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</si>
  <si>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</si>
  <si>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</si>
  <si>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</si>
  <si>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</si>
  <si>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</si>
  <si>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</si>
  <si>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</si>
  <si>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</si>
  <si>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</si>
  <si>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</si>
  <si>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</si>
  <si>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</si>
  <si>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</si>
  <si>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</si>
  <si>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</si>
  <si>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</si>
  <si>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</si>
  <si>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</si>
  <si>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</si>
  <si>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</si>
  <si>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</si>
  <si>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</si>
  <si>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</si>
  <si>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</si>
  <si>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</si>
  <si>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</si>
  <si>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</si>
  <si>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</si>
  <si>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</si>
  <si>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</si>
  <si>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</si>
  <si>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</si>
  <si>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</si>
  <si>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</si>
  <si>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</si>
  <si>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</si>
  <si>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</si>
  <si>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</si>
  <si>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</si>
  <si>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</si>
  <si>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</si>
  <si>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</si>
  <si>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</si>
  <si>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</si>
  <si>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</si>
  <si>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</si>
  <si>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</si>
  <si>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</si>
  <si>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</si>
  <si>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</si>
  <si>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</si>
  <si>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</si>
  <si>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</si>
  <si>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</si>
  <si>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</si>
  <si>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</si>
  <si>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</si>
  <si>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</si>
  <si>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</si>
  <si>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</si>
  <si>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</si>
  <si>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</si>
  <si>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</si>
  <si>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</si>
  <si>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</si>
  <si>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</si>
  <si>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</si>
  <si>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</si>
  <si>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</si>
  <si>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</si>
  <si>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</si>
  <si>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</si>
  <si>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</si>
  <si>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</si>
  <si>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</si>
  <si>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</si>
  <si>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</si>
  <si>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</si>
  <si>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</si>
  <si>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</si>
  <si>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</si>
  <si>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</si>
  <si>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</si>
  <si>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</si>
  <si>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</si>
  <si>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</si>
  <si>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</si>
  <si>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</si>
  <si>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</si>
  <si>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</si>
  <si>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</si>
  <si>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</si>
  <si>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</si>
  <si>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03324869</t>
  </si>
  <si>
    <t>060008601</t>
  </si>
  <si>
    <t>88429213928</t>
  </si>
  <si>
    <t>HOTELI ŽIVOGOŠĆE DD</t>
  </si>
  <si>
    <t>IGRANE</t>
  </si>
  <si>
    <t>PORAT 136, ŽIVOGOŠĆE</t>
  </si>
  <si>
    <t>SPLITSKO-DALMATINSKA ŽUPANIJA</t>
  </si>
  <si>
    <t>NE</t>
  </si>
  <si>
    <t>www.hotelizivogosce.com</t>
  </si>
  <si>
    <t>MILOSLAVIĆ TONI</t>
  </si>
  <si>
    <t>HOTELI ŽIVOGOŠĆE DD, ŽIVOGOŠĆE</t>
  </si>
  <si>
    <t>TOPLAK LJILJANA</t>
  </si>
  <si>
    <t>021/444-751</t>
  </si>
  <si>
    <t>021/627-179</t>
  </si>
  <si>
    <t>ltoplak@zivogoscehotels.com</t>
  </si>
  <si>
    <t>HOTELI ŽIVOGOŠĆE D.D., ŽIVOGOŠĆE</t>
  </si>
  <si>
    <t>5510</t>
  </si>
  <si>
    <t>tmiloslavic@karismaadriatic.com</t>
  </si>
  <si>
    <t>01.01.2018.</t>
  </si>
  <si>
    <t>31.12.2018.</t>
  </si>
  <si>
    <t>01.01.2018. - 31.12.2018.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</si>
</sst>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8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3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1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23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16" fillId="0" borderId="0" xfId="57" applyFont="1" applyBorder="1" applyAlignment="1" applyProtection="1">
      <alignment horizontal="right" vertical="center" wrapText="1"/>
      <protection hidden="1"/>
    </xf>
    <xf numFmtId="0" fontId="16" fillId="0" borderId="0" xfId="57" applyFont="1" applyBorder="1" applyAlignment="1" applyProtection="1">
      <alignment horizontal="right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3" fontId="2" fillId="0" borderId="17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2" fillId="0" borderId="17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49" fontId="2" fillId="0" borderId="17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9" fillId="0" borderId="0" xfId="62" applyFont="1" applyBorder="1" applyAlignment="1" applyProtection="1">
      <alignment vertical="center"/>
      <protection hidden="1"/>
    </xf>
    <xf numFmtId="0" fontId="19" fillId="0" borderId="24" xfId="62" applyFont="1" applyFill="1" applyBorder="1" applyAlignment="1" applyProtection="1">
      <alignment vertical="center"/>
      <protection hidden="1"/>
    </xf>
    <xf numFmtId="0" fontId="19" fillId="0" borderId="0" xfId="62" applyFont="1" applyBorder="1" applyAlignment="1" applyProtection="1">
      <alignment horizontal="left"/>
      <protection hidden="1"/>
    </xf>
    <xf numFmtId="0" fontId="9" fillId="0" borderId="0" xfId="62" applyFont="1" applyBorder="1" applyAlignment="1">
      <alignment/>
      <protection/>
    </xf>
    <xf numFmtId="0" fontId="9" fillId="0" borderId="24" xfId="62" applyFont="1" applyBorder="1" applyAlignment="1">
      <alignment/>
      <protection/>
    </xf>
    <xf numFmtId="0" fontId="2" fillId="0" borderId="23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5" xfId="57" applyFont="1" applyBorder="1" applyAlignment="1">
      <alignment/>
      <protection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5" fillId="0" borderId="23" xfId="57" applyFont="1" applyBorder="1" applyAlignment="1" applyProtection="1">
      <alignment horizontal="center" vertical="center" wrapText="1"/>
      <protection hidden="1"/>
    </xf>
    <xf numFmtId="0" fontId="15" fillId="0" borderId="0" xfId="57" applyFont="1" applyBorder="1" applyAlignment="1" applyProtection="1">
      <alignment horizontal="center" vertical="center" wrapText="1"/>
      <protection hidden="1"/>
    </xf>
    <xf numFmtId="0" fontId="15" fillId="0" borderId="24" xfId="57" applyFont="1" applyBorder="1" applyAlignment="1" applyProtection="1">
      <alignment horizontal="center" vertical="center" wrapText="1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23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1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21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9" fillId="0" borderId="0" xfId="62" applyFont="1" applyBorder="1" applyAlignment="1" applyProtection="1">
      <alignment horizontal="left"/>
      <protection hidden="1"/>
    </xf>
    <xf numFmtId="0" fontId="9" fillId="0" borderId="0" xfId="62" applyFont="1" applyBorder="1" applyAlignment="1">
      <alignment/>
      <protection/>
    </xf>
    <xf numFmtId="0" fontId="9" fillId="0" borderId="24" xfId="62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2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elizivogosce.com/" TargetMode="External" /><Relationship Id="rId2" Type="http://schemas.openxmlformats.org/officeDocument/2006/relationships/hyperlink" Target="mailto:ltoplak@zivogoscehotels.com" TargetMode="External" /><Relationship Id="rId3" Type="http://schemas.openxmlformats.org/officeDocument/2006/relationships/hyperlink" Target="mailto:tmiloslavic@karismaadriatic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56" customWidth="1"/>
    <col min="2" max="2" width="13.00390625" style="56" customWidth="1"/>
    <col min="3" max="6" width="9.140625" style="56" customWidth="1"/>
    <col min="7" max="7" width="15.140625" style="56" customWidth="1"/>
    <col min="8" max="8" width="19.28125" style="56" customWidth="1"/>
    <col min="9" max="9" width="14.421875" style="56" customWidth="1"/>
    <col min="10" max="16384" width="9.140625" style="56" customWidth="1"/>
  </cols>
  <sheetData>
    <row r="1" spans="1:12" ht="15.75">
      <c r="A1" s="176" t="s">
        <v>248</v>
      </c>
      <c r="B1" s="177"/>
      <c r="C1" s="177"/>
      <c r="D1" s="53"/>
      <c r="E1" s="53"/>
      <c r="F1" s="53"/>
      <c r="G1" s="53"/>
      <c r="H1" s="53"/>
      <c r="I1" s="54"/>
      <c r="J1" s="55"/>
      <c r="K1" s="55"/>
      <c r="L1" s="55"/>
    </row>
    <row r="2" spans="1:12" ht="12.75">
      <c r="A2" s="133" t="s">
        <v>249</v>
      </c>
      <c r="B2" s="134"/>
      <c r="C2" s="134"/>
      <c r="D2" s="135"/>
      <c r="E2" s="127" t="s">
        <v>341</v>
      </c>
      <c r="F2" s="57"/>
      <c r="G2" s="58" t="s">
        <v>250</v>
      </c>
      <c r="H2" s="127" t="s">
        <v>342</v>
      </c>
      <c r="I2" s="59"/>
      <c r="J2" s="55"/>
      <c r="K2" s="55"/>
      <c r="L2" s="55"/>
    </row>
    <row r="3" spans="1:12" ht="12.75">
      <c r="A3" s="60"/>
      <c r="B3" s="61"/>
      <c r="C3" s="61"/>
      <c r="D3" s="61"/>
      <c r="E3" s="62"/>
      <c r="F3" s="62"/>
      <c r="G3" s="61"/>
      <c r="H3" s="61"/>
      <c r="I3" s="63"/>
      <c r="J3" s="55"/>
      <c r="K3" s="55"/>
      <c r="L3" s="55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55"/>
      <c r="K4" s="55"/>
      <c r="L4" s="55"/>
    </row>
    <row r="5" spans="1:12" ht="12.75">
      <c r="A5" s="64"/>
      <c r="B5" s="65"/>
      <c r="C5" s="65"/>
      <c r="D5" s="65"/>
      <c r="E5" s="66"/>
      <c r="F5" s="67"/>
      <c r="G5" s="68"/>
      <c r="H5" s="69"/>
      <c r="I5" s="70"/>
      <c r="J5" s="55"/>
      <c r="K5" s="55"/>
      <c r="L5" s="55"/>
    </row>
    <row r="6" spans="1:12" ht="12.75">
      <c r="A6" s="139" t="s">
        <v>251</v>
      </c>
      <c r="B6" s="140"/>
      <c r="C6" s="131" t="s">
        <v>323</v>
      </c>
      <c r="D6" s="132"/>
      <c r="E6" s="71"/>
      <c r="F6" s="71"/>
      <c r="G6" s="71"/>
      <c r="H6" s="71"/>
      <c r="I6" s="72"/>
      <c r="J6" s="55"/>
      <c r="K6" s="55"/>
      <c r="L6" s="55"/>
    </row>
    <row r="7" spans="1:12" ht="12.75">
      <c r="A7" s="73"/>
      <c r="B7" s="74"/>
      <c r="C7" s="65"/>
      <c r="D7" s="65"/>
      <c r="E7" s="71"/>
      <c r="F7" s="71"/>
      <c r="G7" s="71"/>
      <c r="H7" s="71"/>
      <c r="I7" s="72"/>
      <c r="J7" s="55"/>
      <c r="K7" s="55"/>
      <c r="L7" s="55"/>
    </row>
    <row r="8" spans="1:12" ht="12.75">
      <c r="A8" s="141" t="s">
        <v>252</v>
      </c>
      <c r="B8" s="142"/>
      <c r="C8" s="131" t="s">
        <v>324</v>
      </c>
      <c r="D8" s="132"/>
      <c r="E8" s="71"/>
      <c r="F8" s="71"/>
      <c r="G8" s="71"/>
      <c r="H8" s="71"/>
      <c r="I8" s="75"/>
      <c r="J8" s="55"/>
      <c r="K8" s="55"/>
      <c r="L8" s="55"/>
    </row>
    <row r="9" spans="1:12" ht="12.75">
      <c r="A9" s="76"/>
      <c r="B9" s="77"/>
      <c r="C9" s="78"/>
      <c r="D9" s="79"/>
      <c r="E9" s="65"/>
      <c r="F9" s="65"/>
      <c r="G9" s="65"/>
      <c r="H9" s="65"/>
      <c r="I9" s="75"/>
      <c r="J9" s="55"/>
      <c r="K9" s="55"/>
      <c r="L9" s="55"/>
    </row>
    <row r="10" spans="1:12" ht="12.75">
      <c r="A10" s="128" t="s">
        <v>253</v>
      </c>
      <c r="B10" s="129"/>
      <c r="C10" s="131" t="s">
        <v>325</v>
      </c>
      <c r="D10" s="132"/>
      <c r="E10" s="65"/>
      <c r="F10" s="65"/>
      <c r="G10" s="65"/>
      <c r="H10" s="65"/>
      <c r="I10" s="75"/>
      <c r="J10" s="55"/>
      <c r="K10" s="55"/>
      <c r="L10" s="55"/>
    </row>
    <row r="11" spans="1:12" ht="12.75">
      <c r="A11" s="130"/>
      <c r="B11" s="129"/>
      <c r="C11" s="65"/>
      <c r="D11" s="65"/>
      <c r="E11" s="65"/>
      <c r="F11" s="65"/>
      <c r="G11" s="65"/>
      <c r="H11" s="65"/>
      <c r="I11" s="75"/>
      <c r="J11" s="55"/>
      <c r="K11" s="55"/>
      <c r="L11" s="55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55"/>
      <c r="K12" s="55"/>
      <c r="L12" s="55"/>
    </row>
    <row r="13" spans="1:12" ht="12.75">
      <c r="A13" s="73"/>
      <c r="B13" s="74"/>
      <c r="C13" s="80"/>
      <c r="D13" s="65"/>
      <c r="E13" s="65"/>
      <c r="F13" s="65"/>
      <c r="G13" s="65"/>
      <c r="H13" s="65"/>
      <c r="I13" s="75"/>
      <c r="J13" s="55"/>
      <c r="K13" s="55"/>
      <c r="L13" s="55"/>
    </row>
    <row r="14" spans="1:12" ht="12.75">
      <c r="A14" s="139" t="s">
        <v>255</v>
      </c>
      <c r="B14" s="140"/>
      <c r="C14" s="146">
        <v>21329</v>
      </c>
      <c r="D14" s="147"/>
      <c r="E14" s="65"/>
      <c r="F14" s="143" t="s">
        <v>327</v>
      </c>
      <c r="G14" s="144"/>
      <c r="H14" s="144"/>
      <c r="I14" s="145"/>
      <c r="J14" s="55"/>
      <c r="K14" s="55"/>
      <c r="L14" s="55"/>
    </row>
    <row r="15" spans="1:12" ht="12.75">
      <c r="A15" s="73"/>
      <c r="B15" s="74"/>
      <c r="C15" s="65"/>
      <c r="D15" s="65"/>
      <c r="E15" s="65"/>
      <c r="F15" s="65"/>
      <c r="G15" s="65"/>
      <c r="H15" s="65"/>
      <c r="I15" s="75"/>
      <c r="J15" s="55"/>
      <c r="K15" s="55"/>
      <c r="L15" s="55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55"/>
      <c r="K16" s="55"/>
      <c r="L16" s="55"/>
    </row>
    <row r="17" spans="1:12" ht="12.75">
      <c r="A17" s="73"/>
      <c r="B17" s="74"/>
      <c r="C17" s="65"/>
      <c r="D17" s="65"/>
      <c r="E17" s="65"/>
      <c r="F17" s="65"/>
      <c r="G17" s="65"/>
      <c r="H17" s="65"/>
      <c r="I17" s="75"/>
      <c r="J17" s="55"/>
      <c r="K17" s="55"/>
      <c r="L17" s="55"/>
    </row>
    <row r="18" spans="1:12" ht="12.75">
      <c r="A18" s="139" t="s">
        <v>257</v>
      </c>
      <c r="B18" s="140"/>
      <c r="C18" s="148" t="s">
        <v>340</v>
      </c>
      <c r="D18" s="149"/>
      <c r="E18" s="149"/>
      <c r="F18" s="149"/>
      <c r="G18" s="149"/>
      <c r="H18" s="149"/>
      <c r="I18" s="150"/>
      <c r="J18" s="55"/>
      <c r="K18" s="55"/>
      <c r="L18" s="55"/>
    </row>
    <row r="19" spans="1:12" ht="12.75">
      <c r="A19" s="73"/>
      <c r="B19" s="74"/>
      <c r="C19" s="80"/>
      <c r="D19" s="65"/>
      <c r="E19" s="65"/>
      <c r="F19" s="65"/>
      <c r="G19" s="65"/>
      <c r="H19" s="65"/>
      <c r="I19" s="75"/>
      <c r="J19" s="55"/>
      <c r="K19" s="55"/>
      <c r="L19" s="55"/>
    </row>
    <row r="20" spans="1:12" ht="12.75">
      <c r="A20" s="139" t="s">
        <v>258</v>
      </c>
      <c r="B20" s="140"/>
      <c r="C20" s="148" t="s">
        <v>331</v>
      </c>
      <c r="D20" s="149"/>
      <c r="E20" s="149"/>
      <c r="F20" s="149"/>
      <c r="G20" s="149"/>
      <c r="H20" s="149"/>
      <c r="I20" s="150"/>
      <c r="J20" s="55"/>
      <c r="K20" s="55"/>
      <c r="L20" s="55"/>
    </row>
    <row r="21" spans="1:12" ht="12.75">
      <c r="A21" s="73"/>
      <c r="B21" s="74"/>
      <c r="C21" s="80"/>
      <c r="D21" s="65"/>
      <c r="E21" s="65"/>
      <c r="F21" s="65"/>
      <c r="G21" s="65"/>
      <c r="H21" s="65"/>
      <c r="I21" s="75"/>
      <c r="J21" s="55"/>
      <c r="K21" s="55"/>
      <c r="L21" s="55"/>
    </row>
    <row r="22" spans="1:12" ht="12.75">
      <c r="A22" s="139" t="s">
        <v>259</v>
      </c>
      <c r="B22" s="140"/>
      <c r="C22" s="81">
        <v>339</v>
      </c>
      <c r="D22" s="143"/>
      <c r="E22" s="151"/>
      <c r="F22" s="152"/>
      <c r="G22" s="139"/>
      <c r="H22" s="153"/>
      <c r="I22" s="82"/>
      <c r="J22" s="55"/>
      <c r="K22" s="55"/>
      <c r="L22" s="55"/>
    </row>
    <row r="23" spans="1:12" ht="12.75">
      <c r="A23" s="73"/>
      <c r="B23" s="74"/>
      <c r="C23" s="65"/>
      <c r="D23" s="83"/>
      <c r="E23" s="83"/>
      <c r="F23" s="83"/>
      <c r="G23" s="83"/>
      <c r="H23" s="65"/>
      <c r="I23" s="75"/>
      <c r="J23" s="55"/>
      <c r="K23" s="55"/>
      <c r="L23" s="55"/>
    </row>
    <row r="24" spans="1:12" ht="12.75">
      <c r="A24" s="139" t="s">
        <v>260</v>
      </c>
      <c r="B24" s="140"/>
      <c r="C24" s="81">
        <v>17</v>
      </c>
      <c r="D24" s="143" t="s">
        <v>329</v>
      </c>
      <c r="E24" s="151"/>
      <c r="F24" s="151"/>
      <c r="G24" s="152"/>
      <c r="H24" s="84" t="s">
        <v>261</v>
      </c>
      <c r="I24" s="85">
        <v>145</v>
      </c>
      <c r="J24" s="55"/>
      <c r="K24" s="55"/>
      <c r="L24" s="55"/>
    </row>
    <row r="25" spans="1:12" ht="12.75">
      <c r="A25" s="73"/>
      <c r="B25" s="74"/>
      <c r="C25" s="65"/>
      <c r="D25" s="83"/>
      <c r="E25" s="83"/>
      <c r="F25" s="83"/>
      <c r="G25" s="74"/>
      <c r="H25" s="74" t="s">
        <v>318</v>
      </c>
      <c r="I25" s="86"/>
      <c r="J25" s="55"/>
      <c r="K25" s="55"/>
      <c r="L25" s="55"/>
    </row>
    <row r="26" spans="1:12" ht="12.75">
      <c r="A26" s="139" t="s">
        <v>262</v>
      </c>
      <c r="B26" s="140"/>
      <c r="C26" s="87" t="s">
        <v>330</v>
      </c>
      <c r="D26" s="88"/>
      <c r="E26" s="89"/>
      <c r="F26" s="83"/>
      <c r="G26" s="154" t="s">
        <v>263</v>
      </c>
      <c r="H26" s="140"/>
      <c r="I26" s="90" t="s">
        <v>339</v>
      </c>
      <c r="J26" s="55"/>
      <c r="K26" s="55"/>
      <c r="L26" s="55"/>
    </row>
    <row r="27" spans="1:12" ht="12.75">
      <c r="A27" s="73"/>
      <c r="B27" s="74"/>
      <c r="C27" s="65"/>
      <c r="D27" s="83"/>
      <c r="E27" s="83"/>
      <c r="F27" s="83"/>
      <c r="G27" s="83"/>
      <c r="H27" s="65"/>
      <c r="I27" s="91"/>
      <c r="J27" s="55"/>
      <c r="K27" s="55"/>
      <c r="L27" s="55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55"/>
      <c r="K28" s="55"/>
      <c r="L28" s="55"/>
    </row>
    <row r="29" spans="1:12" ht="12.75">
      <c r="A29" s="92"/>
      <c r="B29" s="89"/>
      <c r="C29" s="89"/>
      <c r="D29" s="79"/>
      <c r="E29" s="65"/>
      <c r="F29" s="65"/>
      <c r="G29" s="65"/>
      <c r="H29" s="93"/>
      <c r="I29" s="91"/>
      <c r="J29" s="55"/>
      <c r="K29" s="55"/>
      <c r="L29" s="55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55"/>
      <c r="K30" s="55"/>
      <c r="L30" s="55"/>
    </row>
    <row r="31" spans="1:12" ht="12.75">
      <c r="A31" s="73"/>
      <c r="B31" s="74"/>
      <c r="C31" s="80"/>
      <c r="D31" s="165"/>
      <c r="E31" s="165"/>
      <c r="F31" s="165"/>
      <c r="G31" s="166"/>
      <c r="H31" s="65"/>
      <c r="I31" s="95"/>
      <c r="J31" s="55"/>
      <c r="K31" s="55"/>
      <c r="L31" s="55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55"/>
      <c r="K32" s="55"/>
      <c r="L32" s="55"/>
    </row>
    <row r="33" spans="1:12" ht="12.75">
      <c r="A33" s="73"/>
      <c r="B33" s="74"/>
      <c r="C33" s="80"/>
      <c r="D33" s="94"/>
      <c r="E33" s="94"/>
      <c r="F33" s="94"/>
      <c r="G33" s="71"/>
      <c r="H33" s="65"/>
      <c r="I33" s="96"/>
      <c r="J33" s="55"/>
      <c r="K33" s="55"/>
      <c r="L33" s="55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55"/>
      <c r="K34" s="55"/>
      <c r="L34" s="55"/>
    </row>
    <row r="35" spans="1:12" ht="12.75">
      <c r="A35" s="73"/>
      <c r="B35" s="74"/>
      <c r="C35" s="80"/>
      <c r="D35" s="94"/>
      <c r="E35" s="94"/>
      <c r="F35" s="94"/>
      <c r="G35" s="71"/>
      <c r="H35" s="65"/>
      <c r="I35" s="96"/>
      <c r="J35" s="55"/>
      <c r="K35" s="55"/>
      <c r="L35" s="55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55"/>
      <c r="K36" s="55"/>
      <c r="L36" s="55"/>
    </row>
    <row r="37" spans="1:12" ht="12.75">
      <c r="A37" s="97"/>
      <c r="B37" s="98"/>
      <c r="C37" s="167"/>
      <c r="D37" s="168"/>
      <c r="E37" s="65"/>
      <c r="F37" s="167"/>
      <c r="G37" s="168"/>
      <c r="H37" s="65"/>
      <c r="I37" s="75"/>
      <c r="J37" s="55"/>
      <c r="K37" s="55"/>
      <c r="L37" s="55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55"/>
      <c r="K38" s="55"/>
      <c r="L38" s="55"/>
    </row>
    <row r="39" spans="1:12" ht="12.75">
      <c r="A39" s="97"/>
      <c r="B39" s="98"/>
      <c r="C39" s="99"/>
      <c r="D39" s="100"/>
      <c r="E39" s="65"/>
      <c r="F39" s="99"/>
      <c r="G39" s="100"/>
      <c r="H39" s="65"/>
      <c r="I39" s="75"/>
      <c r="J39" s="55"/>
      <c r="K39" s="55"/>
      <c r="L39" s="55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55"/>
      <c r="K40" s="55"/>
      <c r="L40" s="55"/>
    </row>
    <row r="41" spans="1:12" ht="12.75">
      <c r="A41" s="101"/>
      <c r="B41" s="89"/>
      <c r="C41" s="89"/>
      <c r="D41" s="89"/>
      <c r="E41" s="102"/>
      <c r="F41" s="103"/>
      <c r="G41" s="103"/>
      <c r="H41" s="104"/>
      <c r="I41" s="105"/>
      <c r="J41" s="55"/>
      <c r="K41" s="55"/>
      <c r="L41" s="55"/>
    </row>
    <row r="42" spans="1:12" ht="12.75">
      <c r="A42" s="97"/>
      <c r="B42" s="98"/>
      <c r="C42" s="99"/>
      <c r="D42" s="100"/>
      <c r="E42" s="65"/>
      <c r="F42" s="99"/>
      <c r="G42" s="100"/>
      <c r="H42" s="65"/>
      <c r="I42" s="75"/>
      <c r="J42" s="55"/>
      <c r="K42" s="55"/>
      <c r="L42" s="55"/>
    </row>
    <row r="43" spans="1:12" ht="12.75">
      <c r="A43" s="106"/>
      <c r="B43" s="107"/>
      <c r="C43" s="107"/>
      <c r="D43" s="78"/>
      <c r="E43" s="78"/>
      <c r="F43" s="107"/>
      <c r="G43" s="78"/>
      <c r="H43" s="78"/>
      <c r="I43" s="108"/>
      <c r="J43" s="55"/>
      <c r="K43" s="55"/>
      <c r="L43" s="55"/>
    </row>
    <row r="44" spans="1:12" ht="12.75">
      <c r="A44" s="128" t="s">
        <v>267</v>
      </c>
      <c r="B44" s="172"/>
      <c r="C44" s="131"/>
      <c r="D44" s="132"/>
      <c r="E44" s="79"/>
      <c r="F44" s="143"/>
      <c r="G44" s="163"/>
      <c r="H44" s="163"/>
      <c r="I44" s="164"/>
      <c r="J44" s="55"/>
      <c r="K44" s="55"/>
      <c r="L44" s="55"/>
    </row>
    <row r="45" spans="1:12" ht="12.75">
      <c r="A45" s="97"/>
      <c r="B45" s="98"/>
      <c r="C45" s="167"/>
      <c r="D45" s="168"/>
      <c r="E45" s="65"/>
      <c r="F45" s="167"/>
      <c r="G45" s="169"/>
      <c r="H45" s="109"/>
      <c r="I45" s="110"/>
      <c r="J45" s="55"/>
      <c r="K45" s="55"/>
      <c r="L45" s="55"/>
    </row>
    <row r="46" spans="1:12" ht="12.75">
      <c r="A46" s="128" t="s">
        <v>268</v>
      </c>
      <c r="B46" s="172"/>
      <c r="C46" s="143" t="s">
        <v>334</v>
      </c>
      <c r="D46" s="170"/>
      <c r="E46" s="170"/>
      <c r="F46" s="170"/>
      <c r="G46" s="170"/>
      <c r="H46" s="170"/>
      <c r="I46" s="171"/>
      <c r="J46" s="55"/>
      <c r="K46" s="55"/>
      <c r="L46" s="55"/>
    </row>
    <row r="47" spans="1:12" ht="12.75">
      <c r="A47" s="73"/>
      <c r="B47" s="74"/>
      <c r="C47" s="80" t="s">
        <v>269</v>
      </c>
      <c r="D47" s="65"/>
      <c r="E47" s="65"/>
      <c r="F47" s="65"/>
      <c r="G47" s="65"/>
      <c r="H47" s="65"/>
      <c r="I47" s="75"/>
      <c r="J47" s="55"/>
      <c r="K47" s="55"/>
      <c r="L47" s="55"/>
    </row>
    <row r="48" spans="1:12" ht="12.75">
      <c r="A48" s="128" t="s">
        <v>270</v>
      </c>
      <c r="B48" s="172"/>
      <c r="C48" s="173" t="s">
        <v>335</v>
      </c>
      <c r="D48" s="174"/>
      <c r="E48" s="175"/>
      <c r="F48" s="65"/>
      <c r="G48" s="84" t="s">
        <v>271</v>
      </c>
      <c r="H48" s="173" t="s">
        <v>336</v>
      </c>
      <c r="I48" s="175"/>
      <c r="J48" s="55"/>
      <c r="K48" s="55"/>
      <c r="L48" s="55"/>
    </row>
    <row r="49" spans="1:12" ht="12.75">
      <c r="A49" s="73"/>
      <c r="B49" s="74"/>
      <c r="C49" s="80"/>
      <c r="D49" s="65"/>
      <c r="E49" s="65"/>
      <c r="F49" s="65"/>
      <c r="G49" s="65"/>
      <c r="H49" s="65"/>
      <c r="I49" s="75"/>
      <c r="J49" s="55"/>
      <c r="K49" s="55"/>
      <c r="L49" s="55"/>
    </row>
    <row r="50" spans="1:12" ht="12.75">
      <c r="A50" s="128" t="s">
        <v>257</v>
      </c>
      <c r="B50" s="172"/>
      <c r="C50" s="184" t="s">
        <v>337</v>
      </c>
      <c r="D50" s="174"/>
      <c r="E50" s="174"/>
      <c r="F50" s="174"/>
      <c r="G50" s="174"/>
      <c r="H50" s="174"/>
      <c r="I50" s="175"/>
      <c r="J50" s="55"/>
      <c r="K50" s="55"/>
      <c r="L50" s="55"/>
    </row>
    <row r="51" spans="1:12" ht="12.75">
      <c r="A51" s="73"/>
      <c r="B51" s="74"/>
      <c r="C51" s="65"/>
      <c r="D51" s="65"/>
      <c r="E51" s="65"/>
      <c r="F51" s="65"/>
      <c r="G51" s="65"/>
      <c r="H51" s="65"/>
      <c r="I51" s="75"/>
      <c r="J51" s="55"/>
      <c r="K51" s="55"/>
      <c r="L51" s="55"/>
    </row>
    <row r="52" spans="1:12" ht="12.75">
      <c r="A52" s="139" t="s">
        <v>272</v>
      </c>
      <c r="B52" s="140"/>
      <c r="C52" s="173" t="s">
        <v>332</v>
      </c>
      <c r="D52" s="174"/>
      <c r="E52" s="174"/>
      <c r="F52" s="174"/>
      <c r="G52" s="174"/>
      <c r="H52" s="174"/>
      <c r="I52" s="145"/>
      <c r="J52" s="55"/>
      <c r="K52" s="55"/>
      <c r="L52" s="55"/>
    </row>
    <row r="53" spans="1:12" ht="12.75">
      <c r="A53" s="111"/>
      <c r="B53" s="78"/>
      <c r="C53" s="178" t="s">
        <v>273</v>
      </c>
      <c r="D53" s="178"/>
      <c r="E53" s="178"/>
      <c r="F53" s="178"/>
      <c r="G53" s="178"/>
      <c r="H53" s="178"/>
      <c r="I53" s="113"/>
      <c r="J53" s="55"/>
      <c r="K53" s="55"/>
      <c r="L53" s="55"/>
    </row>
    <row r="54" spans="1:12" ht="12.75">
      <c r="A54" s="111"/>
      <c r="B54" s="78"/>
      <c r="C54" s="112"/>
      <c r="D54" s="112"/>
      <c r="E54" s="112"/>
      <c r="F54" s="112"/>
      <c r="G54" s="112"/>
      <c r="H54" s="112"/>
      <c r="I54" s="113"/>
      <c r="J54" s="55"/>
      <c r="K54" s="55"/>
      <c r="L54" s="55"/>
    </row>
    <row r="55" spans="1:12" ht="12.75">
      <c r="A55" s="111"/>
      <c r="B55" s="185" t="s">
        <v>274</v>
      </c>
      <c r="C55" s="186"/>
      <c r="D55" s="186"/>
      <c r="E55" s="186"/>
      <c r="F55" s="114"/>
      <c r="G55" s="114"/>
      <c r="H55" s="114"/>
      <c r="I55" s="115"/>
      <c r="J55" s="55"/>
      <c r="K55" s="55"/>
      <c r="L55" s="55"/>
    </row>
    <row r="56" spans="1:12" ht="12.75">
      <c r="A56" s="111"/>
      <c r="B56" s="187" t="s">
        <v>306</v>
      </c>
      <c r="C56" s="188"/>
      <c r="D56" s="188"/>
      <c r="E56" s="188"/>
      <c r="F56" s="188"/>
      <c r="G56" s="188"/>
      <c r="H56" s="188"/>
      <c r="I56" s="189"/>
      <c r="J56" s="55"/>
      <c r="K56" s="55"/>
      <c r="L56" s="55"/>
    </row>
    <row r="57" spans="1:12" ht="12.75">
      <c r="A57" s="111"/>
      <c r="B57" s="187" t="s">
        <v>307</v>
      </c>
      <c r="C57" s="188"/>
      <c r="D57" s="188"/>
      <c r="E57" s="188"/>
      <c r="F57" s="188"/>
      <c r="G57" s="188"/>
      <c r="H57" s="188"/>
      <c r="I57" s="115"/>
      <c r="J57" s="55"/>
      <c r="K57" s="55"/>
      <c r="L57" s="55"/>
    </row>
    <row r="58" spans="1:12" ht="12.75">
      <c r="A58" s="111"/>
      <c r="B58" s="187" t="s">
        <v>308</v>
      </c>
      <c r="C58" s="188"/>
      <c r="D58" s="188"/>
      <c r="E58" s="188"/>
      <c r="F58" s="188"/>
      <c r="G58" s="188"/>
      <c r="H58" s="188"/>
      <c r="I58" s="189"/>
      <c r="J58" s="55"/>
      <c r="K58" s="55"/>
      <c r="L58" s="55"/>
    </row>
    <row r="59" spans="1:12" ht="12.75">
      <c r="A59" s="111"/>
      <c r="B59" s="187" t="s">
        <v>309</v>
      </c>
      <c r="C59" s="188"/>
      <c r="D59" s="188"/>
      <c r="E59" s="188"/>
      <c r="F59" s="188"/>
      <c r="G59" s="188"/>
      <c r="H59" s="188"/>
      <c r="I59" s="189"/>
      <c r="J59" s="55"/>
      <c r="K59" s="55"/>
      <c r="L59" s="55"/>
    </row>
    <row r="60" spans="1:12" ht="12.75">
      <c r="A60" s="111"/>
      <c r="B60" s="116"/>
      <c r="C60" s="117"/>
      <c r="D60" s="117"/>
      <c r="E60" s="117"/>
      <c r="F60" s="117"/>
      <c r="G60" s="117"/>
      <c r="H60" s="117"/>
      <c r="I60" s="118"/>
      <c r="J60" s="55"/>
      <c r="K60" s="55"/>
      <c r="L60" s="55"/>
    </row>
    <row r="61" spans="1:12" ht="13.5" thickBot="1">
      <c r="A61" s="119" t="s">
        <v>275</v>
      </c>
      <c r="B61" s="65"/>
      <c r="C61" s="65"/>
      <c r="D61" s="65"/>
      <c r="E61" s="65"/>
      <c r="F61" s="65"/>
      <c r="G61" s="120"/>
      <c r="H61" s="121"/>
      <c r="I61" s="122"/>
      <c r="J61" s="55"/>
      <c r="K61" s="55"/>
      <c r="L61" s="55"/>
    </row>
    <row r="62" spans="1:12" ht="12.75">
      <c r="A62" s="64"/>
      <c r="B62" s="65"/>
      <c r="C62" s="65"/>
      <c r="D62" s="65"/>
      <c r="E62" s="78" t="s">
        <v>276</v>
      </c>
      <c r="F62" s="89"/>
      <c r="G62" s="179" t="s">
        <v>277</v>
      </c>
      <c r="H62" s="180"/>
      <c r="I62" s="181"/>
      <c r="J62" s="55"/>
      <c r="K62" s="55"/>
      <c r="L62" s="55"/>
    </row>
    <row r="63" spans="1:12" ht="12.75">
      <c r="A63" s="123"/>
      <c r="B63" s="124"/>
      <c r="C63" s="125"/>
      <c r="D63" s="125"/>
      <c r="E63" s="125"/>
      <c r="F63" s="125"/>
      <c r="G63" s="182"/>
      <c r="H63" s="183"/>
      <c r="I63" s="126"/>
      <c r="J63" s="55"/>
      <c r="K63" s="55"/>
      <c r="L63" s="55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hotelizivogosce.com"/>
    <hyperlink ref="C50" r:id="rId2" display="ltoplak@zivogoscehotels.com"/>
    <hyperlink ref="C18" r:id="rId3" display="tmiloslavic@karismaadriatic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8">
      <selection activeCell="J58" sqref="J58"/>
    </sheetView>
  </sheetViews>
  <sheetFormatPr defaultColWidth="9.140625" defaultRowHeight="12.75"/>
  <cols>
    <col min="1" max="9" width="9.140625" style="20" customWidth="1"/>
    <col min="10" max="10" width="9.8515625" style="20" bestFit="1" customWidth="1"/>
    <col min="11" max="11" width="11.140625" style="20" bestFit="1" customWidth="1"/>
    <col min="12" max="16384" width="9.140625" style="20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333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26" t="s">
        <v>278</v>
      </c>
      <c r="J4" s="27" t="s">
        <v>341</v>
      </c>
      <c r="K4" s="28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25">
        <v>2</v>
      </c>
      <c r="J5" s="24">
        <v>3</v>
      </c>
      <c r="K5" s="24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21">
        <f>J9+J16+J26+J35+J39</f>
        <v>297378487</v>
      </c>
      <c r="K8" s="21">
        <f>K9+K16+K26+K35+K39</f>
        <v>288929965.51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21">
        <f>SUM(J10:J15)</f>
        <v>748925</v>
      </c>
      <c r="K9" s="21">
        <f>SUM(K10:K15)</f>
        <v>387395.51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541301</v>
      </c>
      <c r="K11" s="7">
        <v>144771.51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207624</v>
      </c>
      <c r="K14" s="7">
        <v>242624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21">
        <f>SUM(J17:J25)</f>
        <v>291762757</v>
      </c>
      <c r="K16" s="21">
        <f>SUM(K17:K25)</f>
        <v>283739561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64148460</v>
      </c>
      <c r="K17" s="7">
        <v>64148460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198288378</v>
      </c>
      <c r="K18" s="7">
        <v>194410771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14443520</v>
      </c>
      <c r="K19" s="7">
        <v>13075447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10327791</v>
      </c>
      <c r="K20" s="7">
        <v>8954295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145901</v>
      </c>
      <c r="K23" s="7">
        <v>160901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4408707</v>
      </c>
      <c r="K24" s="7">
        <v>2989687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21">
        <f>SUM(J27:J34)</f>
        <v>4866805</v>
      </c>
      <c r="K26" s="21">
        <f>SUM(K27:K34)</f>
        <v>4803009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20000</v>
      </c>
      <c r="K27" s="7">
        <v>20000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4696030</v>
      </c>
      <c r="K29" s="7">
        <v>4635984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>
        <v>56400</v>
      </c>
      <c r="K30" s="7">
        <v>56400</v>
      </c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94375</v>
      </c>
      <c r="K33" s="7">
        <v>90625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21">
        <f>SUM(J36:J38)</f>
        <v>0</v>
      </c>
      <c r="K35" s="21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21">
        <f>J41+J49+J56+J64</f>
        <v>19665586</v>
      </c>
      <c r="K40" s="21">
        <f>K41+K49+K56+K64</f>
        <v>42330957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21">
        <f>SUM(J42:J48)</f>
        <v>217262</v>
      </c>
      <c r="K41" s="21">
        <f>SUM(K42:K48)</f>
        <v>450767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217262</v>
      </c>
      <c r="K42" s="7">
        <v>450767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21">
        <f>SUM(J50:J55)</f>
        <v>6523638</v>
      </c>
      <c r="K49" s="21">
        <f>SUM(K50:K55)</f>
        <v>8197276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342461</v>
      </c>
      <c r="K50" s="7">
        <v>434986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3107635</v>
      </c>
      <c r="K51" s="7">
        <v>5071194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25422</v>
      </c>
      <c r="K53" s="7">
        <v>20660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501551</v>
      </c>
      <c r="K54" s="7">
        <v>237713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2546569</v>
      </c>
      <c r="K55" s="7">
        <v>2432723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21">
        <f>SUM(J57:J63)</f>
        <v>7000369</v>
      </c>
      <c r="K56" s="21">
        <f>SUM(K57:K63)</f>
        <v>9999616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0</v>
      </c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>
        <v>0</v>
      </c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7000369</v>
      </c>
      <c r="K61" s="7">
        <v>9999616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0</v>
      </c>
      <c r="K62" s="7"/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5924317</v>
      </c>
      <c r="K64" s="7">
        <v>23683298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263929</v>
      </c>
      <c r="K65" s="7">
        <v>559078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21">
        <v>317308001</v>
      </c>
      <c r="K66" s="21">
        <f>K7+K8+K40+K65</f>
        <v>331820000.51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10610663</v>
      </c>
      <c r="K67" s="8">
        <v>14448014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22">
        <f>J70+J71+J72+J78+J79+J82+J85</f>
        <v>98574996</v>
      </c>
      <c r="K69" s="22">
        <f>K70+K71+K72+K78+K79+K82+K85</f>
        <v>106540461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69687600</v>
      </c>
      <c r="K70" s="7">
        <v>69687600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21">
        <f>J73+J74-J75+J76+J77</f>
        <v>988000</v>
      </c>
      <c r="K72" s="21">
        <f>K73+K74-K75+K76+K77</f>
        <v>988000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988000</v>
      </c>
      <c r="K73" s="7">
        <v>988000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47715981</v>
      </c>
      <c r="K78" s="7">
        <v>47712231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21">
        <f>J80-J81</f>
        <v>-31058443</v>
      </c>
      <c r="K79" s="21">
        <f>K80-K81</f>
        <v>-19816585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31058443</v>
      </c>
      <c r="K81" s="7">
        <v>19816585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21">
        <f>J83-J84</f>
        <v>11241858</v>
      </c>
      <c r="K82" s="21">
        <f>K83-K84</f>
        <v>7969215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11241858</v>
      </c>
      <c r="K83" s="7">
        <v>7969215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21">
        <f>SUM(J87:J89)</f>
        <v>0</v>
      </c>
      <c r="K86" s="21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21">
        <f>SUM(J91:J99)</f>
        <v>10455719</v>
      </c>
      <c r="K90" s="21">
        <f>SUM(K91:K99)</f>
        <v>10455718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0</v>
      </c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0</v>
      </c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10455719</v>
      </c>
      <c r="K99" s="7">
        <v>10455718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21">
        <f>SUM(J101:J112)</f>
        <v>200074437</v>
      </c>
      <c r="K100" s="21">
        <f>SUM(K101:K112)</f>
        <v>199778559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125402</v>
      </c>
      <c r="K101" s="7">
        <v>602739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43189247</v>
      </c>
      <c r="K102" s="7">
        <v>40420481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152401135</v>
      </c>
      <c r="K103" s="7">
        <v>150587946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209422</v>
      </c>
      <c r="K104" s="7">
        <v>1733139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3233885</v>
      </c>
      <c r="K105" s="7">
        <v>4785766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475406</v>
      </c>
      <c r="K108" s="7">
        <v>906515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388994</v>
      </c>
      <c r="K109" s="7">
        <v>697808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50946</v>
      </c>
      <c r="K112" s="7">
        <v>44165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8202849</v>
      </c>
      <c r="K113" s="7">
        <v>15045263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21">
        <f>J69+J86+J90+J100+J113</f>
        <v>317308001</v>
      </c>
      <c r="K114" s="21">
        <f>K69+K86+K90+K100+K113</f>
        <v>331820001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10610663</v>
      </c>
      <c r="K115" s="8">
        <v>14448014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">
      <selection activeCell="L60" sqref="L60"/>
    </sheetView>
  </sheetViews>
  <sheetFormatPr defaultColWidth="9.140625" defaultRowHeight="12.75"/>
  <cols>
    <col min="1" max="5" width="9.140625" style="20" customWidth="1"/>
    <col min="6" max="6" width="6.00390625" style="20" customWidth="1"/>
    <col min="7" max="7" width="7.8515625" style="20" hidden="1" customWidth="1"/>
    <col min="8" max="8" width="9.140625" style="20" hidden="1" customWidth="1"/>
    <col min="9" max="9" width="9.140625" style="20" customWidth="1"/>
    <col min="10" max="10" width="9.8515625" style="20" customWidth="1"/>
    <col min="11" max="11" width="10.00390625" style="20" customWidth="1"/>
    <col min="12" max="12" width="9.8515625" style="20" customWidth="1"/>
    <col min="13" max="13" width="10.28125" style="20" customWidth="1"/>
    <col min="14" max="16384" width="9.140625" style="20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326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26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26"/>
      <c r="J5" s="28" t="s">
        <v>314</v>
      </c>
      <c r="K5" s="28" t="s">
        <v>315</v>
      </c>
      <c r="L5" s="28" t="s">
        <v>314</v>
      </c>
      <c r="M5" s="28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31">
        <v>2</v>
      </c>
      <c r="J6" s="28">
        <v>3</v>
      </c>
      <c r="K6" s="28">
        <v>4</v>
      </c>
      <c r="L6" s="28">
        <v>5</v>
      </c>
      <c r="M6" s="28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22">
        <f>SUM(J8:J9)</f>
        <v>85088052</v>
      </c>
      <c r="K7" s="22">
        <f>SUM(K8:K9)</f>
        <v>8281353</v>
      </c>
      <c r="L7" s="22">
        <f>SUM(L8:L9)</f>
        <v>84877271</v>
      </c>
      <c r="M7" s="22">
        <f>M9+M8</f>
        <v>7663830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77367676</v>
      </c>
      <c r="K8" s="7">
        <v>6167170</v>
      </c>
      <c r="L8" s="7">
        <v>82271752</v>
      </c>
      <c r="M8" s="7">
        <v>26896286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7720376</v>
      </c>
      <c r="K9" s="7">
        <v>2114183</v>
      </c>
      <c r="L9" s="7">
        <v>2605519</v>
      </c>
      <c r="M9" s="7">
        <v>-19232456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21">
        <f>J11+J12+J16+J20+J21+J22+J25+J26</f>
        <v>66869544</v>
      </c>
      <c r="K10" s="21">
        <f>K11+K12+K16+K20+K21+K22+K25+K26</f>
        <v>9381772</v>
      </c>
      <c r="L10" s="21">
        <f>L11+L12+L16+L20+L21+L22+L25+L26</f>
        <v>71687007.27</v>
      </c>
      <c r="M10" s="21">
        <f>M11+M12+M16+M20+M21+M22+M25+M26</f>
        <v>16152566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21">
        <f>SUM(J13:J15)</f>
        <v>29649503</v>
      </c>
      <c r="K12" s="21">
        <f>SUM(K13:K15)</f>
        <v>2925896</v>
      </c>
      <c r="L12" s="21">
        <f>SUM(L13:L15)</f>
        <v>34590143</v>
      </c>
      <c r="M12" s="21">
        <f>SUM(M13:M15)</f>
        <v>6863037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14218981</v>
      </c>
      <c r="K13" s="7">
        <v>688354</v>
      </c>
      <c r="L13" s="7">
        <v>14898511</v>
      </c>
      <c r="M13" s="7">
        <v>1873812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15430522</v>
      </c>
      <c r="K15" s="7">
        <v>2237542</v>
      </c>
      <c r="L15" s="7">
        <v>19691632</v>
      </c>
      <c r="M15" s="7">
        <v>4989225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21">
        <f>SUM(J17:J19)</f>
        <v>16452536</v>
      </c>
      <c r="K16" s="21">
        <f>SUM(K17:K19)</f>
        <v>3030754</v>
      </c>
      <c r="L16" s="21">
        <f>SUM(L17:L19)</f>
        <v>20327821</v>
      </c>
      <c r="M16" s="21">
        <f>SUM(M17:M19)</f>
        <v>4576910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9548044</v>
      </c>
      <c r="K17" s="7">
        <v>1590988</v>
      </c>
      <c r="L17" s="7">
        <v>12357637</v>
      </c>
      <c r="M17" s="7">
        <v>2451310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4415537</v>
      </c>
      <c r="K18" s="7">
        <v>911422</v>
      </c>
      <c r="L18" s="7">
        <v>5103248</v>
      </c>
      <c r="M18" s="7">
        <v>1345196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2488955</v>
      </c>
      <c r="K19" s="7">
        <v>528344</v>
      </c>
      <c r="L19" s="7">
        <v>2866936</v>
      </c>
      <c r="M19" s="7">
        <v>780404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12383100</v>
      </c>
      <c r="K20" s="7">
        <v>3229578</v>
      </c>
      <c r="L20" s="7">
        <v>11789854</v>
      </c>
      <c r="M20" s="7">
        <v>2933025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7936244</v>
      </c>
      <c r="K21" s="7">
        <v>-169117</v>
      </c>
      <c r="L21" s="7">
        <v>4678334</v>
      </c>
      <c r="M21" s="7">
        <v>1562714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21">
        <f>SUM(J23:J24)</f>
        <v>0</v>
      </c>
      <c r="K22" s="21">
        <f>SUM(K23:K24)</f>
        <v>0</v>
      </c>
      <c r="L22" s="21"/>
      <c r="M22" s="21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448161</v>
      </c>
      <c r="K26" s="7">
        <v>364661</v>
      </c>
      <c r="L26" s="7">
        <v>300855.27</v>
      </c>
      <c r="M26" s="7">
        <v>216880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21">
        <f>SUM(J28:J32)</f>
        <v>4042443</v>
      </c>
      <c r="K27" s="21">
        <f>SUM(K28:K32)</f>
        <v>751866</v>
      </c>
      <c r="L27" s="21">
        <f>SUM(L28:L32)</f>
        <v>3531206</v>
      </c>
      <c r="M27" s="21">
        <f>SUM(M28:M32)</f>
        <v>351933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6495</v>
      </c>
      <c r="K28" s="7">
        <v>0</v>
      </c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4032782</v>
      </c>
      <c r="K29" s="7">
        <v>751866</v>
      </c>
      <c r="L29" s="7">
        <v>3531206</v>
      </c>
      <c r="M29" s="7">
        <v>351933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3166</v>
      </c>
      <c r="K32" s="7">
        <v>0</v>
      </c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21">
        <f>SUM(J34:J37)</f>
        <v>11066746</v>
      </c>
      <c r="K33" s="21">
        <f>SUM(K34:K37)</f>
        <v>-1099209</v>
      </c>
      <c r="L33" s="21">
        <f>SUM(L34:L37)</f>
        <v>8752255</v>
      </c>
      <c r="M33" s="21">
        <f>SUM(M34:M37)</f>
        <v>1862836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1926546</v>
      </c>
      <c r="K34" s="7">
        <v>458875</v>
      </c>
      <c r="L34" s="7">
        <v>1531234</v>
      </c>
      <c r="M34" s="7">
        <v>365746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9140200</v>
      </c>
      <c r="K35" s="7">
        <v>-1558084</v>
      </c>
      <c r="L35" s="7">
        <v>7221021</v>
      </c>
      <c r="M35" s="7">
        <v>1497090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21">
        <f>J7+J27+J38+J40</f>
        <v>89130495</v>
      </c>
      <c r="K42" s="21">
        <f>K7+K27+K38+K40</f>
        <v>9033219</v>
      </c>
      <c r="L42" s="21">
        <f>L7+L27+L38+L40</f>
        <v>88408477</v>
      </c>
      <c r="M42" s="21">
        <f>M7+M27+M38+M40</f>
        <v>8015763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21">
        <f>J10+J33+J39+J41</f>
        <v>77936290</v>
      </c>
      <c r="K43" s="21">
        <f>K10+K33+K39+K41</f>
        <v>8282563</v>
      </c>
      <c r="L43" s="21">
        <f>L10+L33+L39+L41</f>
        <v>80439262.27</v>
      </c>
      <c r="M43" s="21">
        <f>M10+M33+M39+M41</f>
        <v>18015402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21">
        <f>J42-J43</f>
        <v>11194205</v>
      </c>
      <c r="K44" s="21">
        <f>K42-K43</f>
        <v>750656</v>
      </c>
      <c r="L44" s="21">
        <f>L42-L43</f>
        <v>7969214.730000004</v>
      </c>
      <c r="M44" s="21">
        <f>M42-M43</f>
        <v>-9999639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21">
        <f>IF(J42&gt;J43,J42-J43,0)</f>
        <v>11194205</v>
      </c>
      <c r="K45" s="21">
        <f>IF(K42&gt;K43,K42-K43,0)</f>
        <v>750656</v>
      </c>
      <c r="L45" s="21">
        <f>IF(L42&gt;L43,L42-L43,0)</f>
        <v>7969214.730000004</v>
      </c>
      <c r="M45" s="21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21">
        <f>IF(J43&gt;J42,J43-J42,0)</f>
        <v>0</v>
      </c>
      <c r="K46" s="21">
        <f>IF(K43&gt;K42,K43-K42,0)</f>
        <v>0</v>
      </c>
      <c r="L46" s="21">
        <f>IF(L43&gt;L42,L43-L42,0)</f>
        <v>0</v>
      </c>
      <c r="M46" s="21">
        <f>IF(M43&gt;M42,M43-M42,0)</f>
        <v>9999639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-47653</v>
      </c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21">
        <f>J44-J47</f>
        <v>11241858</v>
      </c>
      <c r="K48" s="21">
        <f>K44-K47</f>
        <v>750656</v>
      </c>
      <c r="L48" s="21">
        <f>L44-L47</f>
        <v>7969214.730000004</v>
      </c>
      <c r="M48" s="21">
        <f>M44-M47</f>
        <v>-9999639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21">
        <f>IF(J48&gt;0,J48,0)</f>
        <v>11241858</v>
      </c>
      <c r="K49" s="21">
        <f>IF(K48&gt;0,K48,0)</f>
        <v>750656</v>
      </c>
      <c r="L49" s="21">
        <f>IF(L48&gt;0,L48,0)</f>
        <v>7969214.730000004</v>
      </c>
      <c r="M49" s="21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29">
        <f>IF(J48&lt;0,-J48,0)</f>
        <v>0</v>
      </c>
      <c r="K50" s="29">
        <f>IF(K48&lt;0,-K48,0)</f>
        <v>0</v>
      </c>
      <c r="L50" s="29">
        <f>IF(L48&lt;0,-L48,0)</f>
        <v>0</v>
      </c>
      <c r="M50" s="29">
        <f>IF(M48&lt;0,-M48,0)</f>
        <v>9999639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23"/>
      <c r="J52" s="23"/>
      <c r="K52" s="23"/>
      <c r="L52" s="23"/>
      <c r="M52" s="30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11241858</v>
      </c>
      <c r="K56" s="6">
        <v>750656</v>
      </c>
      <c r="L56" s="6">
        <v>7969215</v>
      </c>
      <c r="M56" s="6">
        <v>9999639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21"/>
      <c r="K57" s="21"/>
      <c r="L57" s="21"/>
      <c r="M57" s="21"/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21">
        <f>J57-J65</f>
        <v>0</v>
      </c>
      <c r="K66" s="21">
        <f>K57-K65</f>
        <v>0</v>
      </c>
      <c r="L66" s="21">
        <f>L57-L65</f>
        <v>0</v>
      </c>
      <c r="M66" s="21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29">
        <f>J56+J66</f>
        <v>11241858</v>
      </c>
      <c r="K67" s="29">
        <f>K56+K66</f>
        <v>750656</v>
      </c>
      <c r="L67" s="29">
        <f>L56+L66</f>
        <v>7969215</v>
      </c>
      <c r="M67" s="29">
        <f>M56+M66</f>
        <v>9999639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0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34" t="s">
        <v>279</v>
      </c>
      <c r="J4" s="35" t="s">
        <v>319</v>
      </c>
      <c r="K4" s="35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36">
        <v>2</v>
      </c>
      <c r="J5" s="37" t="s">
        <v>283</v>
      </c>
      <c r="K5" s="37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32">
        <f>SUM(J7:J12)</f>
        <v>0</v>
      </c>
      <c r="K13" s="21">
        <f>SUM(K7:K12)</f>
        <v>0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32">
        <f>SUM(J14:J17)</f>
        <v>0</v>
      </c>
      <c r="K18" s="21">
        <f>SUM(K14:K17)</f>
        <v>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32">
        <f>IF(J13&gt;J18,J13-J18,0)</f>
        <v>0</v>
      </c>
      <c r="K19" s="21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32">
        <f>IF(J18&gt;J13,J18-J13,0)</f>
        <v>0</v>
      </c>
      <c r="K20" s="21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32">
        <f>SUM(J22:J26)</f>
        <v>0</v>
      </c>
      <c r="K27" s="21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/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32">
        <f>SUM(J28:J30)</f>
        <v>0</v>
      </c>
      <c r="K31" s="21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32">
        <f>IF(J27&gt;J31,J27-J31,0)</f>
        <v>0</v>
      </c>
      <c r="K32" s="21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32">
        <f>IF(J31&gt;J27,J31-J27,0)</f>
        <v>0</v>
      </c>
      <c r="K33" s="21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32">
        <f>SUM(J35:J37)</f>
        <v>0</v>
      </c>
      <c r="K38" s="21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32">
        <f>SUM(J39:J43)</f>
        <v>0</v>
      </c>
      <c r="K44" s="21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32">
        <f>IF(J38&gt;J44,J38-J44,0)</f>
        <v>0</v>
      </c>
      <c r="K45" s="21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32">
        <f>IF(J44&gt;J38,J44-J38,0)</f>
        <v>0</v>
      </c>
      <c r="K46" s="21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32">
        <f>IF(J19-J20+J32-J33+J45-J46&gt;0,J19-J20+J32-J33+J45-J46,0)</f>
        <v>0</v>
      </c>
      <c r="K47" s="21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32">
        <f>IF(J20-J19+J33-J32+J46-J45&gt;0,J20-J19+J33-J32+J46-J45,0)</f>
        <v>0</v>
      </c>
      <c r="K48" s="21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/>
      <c r="K49" s="7"/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33">
        <f>J49+J50-J51</f>
        <v>0</v>
      </c>
      <c r="K52" s="29">
        <f>K49+K50-K51</f>
        <v>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1">
      <selection activeCell="J23" sqref="J23"/>
    </sheetView>
  </sheetViews>
  <sheetFormatPr defaultColWidth="9.140625" defaultRowHeight="12.75"/>
  <cols>
    <col min="1" max="6" width="9.140625" style="20" customWidth="1"/>
    <col min="7" max="7" width="9.00390625" style="20" customWidth="1"/>
    <col min="8" max="8" width="9.140625" style="20" hidden="1" customWidth="1"/>
    <col min="9" max="9" width="9.140625" style="20" customWidth="1"/>
    <col min="10" max="10" width="9.8515625" style="20" bestFit="1" customWidth="1"/>
    <col min="11" max="11" width="10.00390625" style="20" customWidth="1"/>
    <col min="12" max="16384" width="9.140625" style="20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343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338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34" t="s">
        <v>279</v>
      </c>
      <c r="J4" s="35" t="s">
        <v>319</v>
      </c>
      <c r="K4" s="35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40">
        <v>2</v>
      </c>
      <c r="J5" s="41" t="s">
        <v>283</v>
      </c>
      <c r="K5" s="41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70749072</v>
      </c>
      <c r="K7" s="7">
        <v>94470348</v>
      </c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17497</v>
      </c>
      <c r="K9" s="7">
        <v>0</v>
      </c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391324</v>
      </c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32">
        <f>SUM(J7:J11)</f>
        <v>71157893</v>
      </c>
      <c r="K12" s="21">
        <f>SUM(K7:K11)</f>
        <v>94470348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>
        <v>48160661</v>
      </c>
      <c r="K13" s="7">
        <v>41831938</v>
      </c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9891415</v>
      </c>
      <c r="K14" s="7">
        <v>12150359</v>
      </c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0</v>
      </c>
      <c r="K15" s="7">
        <v>0</v>
      </c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2904981</v>
      </c>
      <c r="K16" s="7">
        <v>2212</v>
      </c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>
        <v>14456997</v>
      </c>
      <c r="K18" s="7">
        <v>15458111</v>
      </c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32">
        <f>SUM(J13:J18)</f>
        <v>75414054</v>
      </c>
      <c r="K19" s="21">
        <f>SUM(K13:K18)</f>
        <v>69442620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32">
        <f>IF(J12&gt;J19,J12-J19,0)</f>
        <v>0</v>
      </c>
      <c r="K20" s="21">
        <f>IF(K12&gt;K19,K12-K19,0)</f>
        <v>25027728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32">
        <f>IF(J19&gt;J12,J19-J12,0)</f>
        <v>4256161</v>
      </c>
      <c r="K21" s="21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638</v>
      </c>
      <c r="K25" s="7">
        <v>30500</v>
      </c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>
        <v>8000194</v>
      </c>
      <c r="K27" s="7">
        <v>9000753</v>
      </c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32">
        <f>SUM(J23:J27)</f>
        <v>8000832</v>
      </c>
      <c r="K28" s="21">
        <f>SUM(K23:K27)</f>
        <v>9031253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>
        <v>15000000</v>
      </c>
      <c r="K31" s="7">
        <v>12000000</v>
      </c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32">
        <f>SUM(J29:J31)</f>
        <v>15000000</v>
      </c>
      <c r="K32" s="21">
        <f>SUM(K29:K31)</f>
        <v>12000000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32">
        <f>IF(J28&gt;J32,J28-J32,0)</f>
        <v>0</v>
      </c>
      <c r="K33" s="21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32">
        <f>IF(J32&gt;J28,J32-J28,0)</f>
        <v>6999168</v>
      </c>
      <c r="K34" s="21">
        <f>IF(K32&gt;K28,K32-K28,0)</f>
        <v>2968747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3800000</v>
      </c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>
        <v>0</v>
      </c>
      <c r="K38" s="7">
        <v>0</v>
      </c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32">
        <f>SUM(J36:J38)</f>
        <v>3800000</v>
      </c>
      <c r="K39" s="21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4950000</v>
      </c>
      <c r="K40" s="7">
        <v>4300000</v>
      </c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>
        <v>0</v>
      </c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32">
        <f>SUM(J40:J44)</f>
        <v>4950000</v>
      </c>
      <c r="K45" s="21">
        <f>SUM(K40:K44)</f>
        <v>4300000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32">
        <f>IF(J39&gt;J45,J39-J45,0)</f>
        <v>0</v>
      </c>
      <c r="K46" s="21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32">
        <f>IF(J45&gt;J39,J45-J39,0)</f>
        <v>1150000</v>
      </c>
      <c r="K47" s="21">
        <f>IF(K45&gt;K39,K45-K39,0)</f>
        <v>4300000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32">
        <f>IF(J20-J21+J33-J34+J46-J47&gt;0,J20-J21+J33-J34+J46-J47,0)</f>
        <v>0</v>
      </c>
      <c r="K48" s="21">
        <f>IF(K20-K21+K33-K34+K46-K47&gt;0,K20-K21+K33-K34+K46-K47,0)</f>
        <v>17758981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32">
        <f>IF(J21-J20+J34-J33+J47-J46&gt;0,J21-J20+J34-J33+J47-J46,0)</f>
        <v>12405329</v>
      </c>
      <c r="K49" s="21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18329646</v>
      </c>
      <c r="K50" s="7">
        <v>5924317</v>
      </c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>
        <v>17758981</v>
      </c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>
        <v>12405329</v>
      </c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33">
        <f>J50+J51-J52</f>
        <v>5924317</v>
      </c>
      <c r="K53" s="29">
        <f>K50+K51-K52</f>
        <v>23683298</v>
      </c>
    </row>
    <row r="54" spans="1:11" ht="12.7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9" sqref="K19"/>
    </sheetView>
  </sheetViews>
  <sheetFormatPr defaultColWidth="9.140625" defaultRowHeight="12.75"/>
  <cols>
    <col min="1" max="4" width="9.140625" style="44" customWidth="1"/>
    <col min="5" max="5" width="10.140625" style="44" bestFit="1" customWidth="1"/>
    <col min="6" max="16384" width="9.140625" style="44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43"/>
    </row>
    <row r="2" spans="1:12" ht="15.75">
      <c r="A2" s="13"/>
      <c r="B2" s="42"/>
      <c r="C2" s="268" t="s">
        <v>282</v>
      </c>
      <c r="D2" s="268"/>
      <c r="E2" s="45" t="s">
        <v>341</v>
      </c>
      <c r="F2" s="14" t="s">
        <v>250</v>
      </c>
      <c r="G2" s="269" t="s">
        <v>342</v>
      </c>
      <c r="H2" s="270"/>
      <c r="I2" s="42"/>
      <c r="J2" s="42"/>
      <c r="K2" s="42"/>
      <c r="L2" s="46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49" t="s">
        <v>305</v>
      </c>
      <c r="J3" s="50" t="s">
        <v>150</v>
      </c>
      <c r="K3" s="50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52">
        <v>2</v>
      </c>
      <c r="J4" s="51" t="s">
        <v>283</v>
      </c>
      <c r="K4" s="51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15">
        <v>1</v>
      </c>
      <c r="J5" s="16">
        <v>69687600</v>
      </c>
      <c r="K5" s="16">
        <v>69687600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15">
        <v>2</v>
      </c>
      <c r="J6" s="17"/>
      <c r="K6" s="17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15">
        <v>3</v>
      </c>
      <c r="J7" s="17">
        <v>988000</v>
      </c>
      <c r="K7" s="17">
        <v>988000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15">
        <v>4</v>
      </c>
      <c r="J8" s="17">
        <v>-31058443</v>
      </c>
      <c r="K8" s="17">
        <v>-19816585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15">
        <v>5</v>
      </c>
      <c r="J9" s="17">
        <v>11241858</v>
      </c>
      <c r="K9" s="17">
        <v>7969215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15">
        <v>6</v>
      </c>
      <c r="J10" s="17">
        <v>47631606</v>
      </c>
      <c r="K10" s="17">
        <v>47631606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15">
        <v>7</v>
      </c>
      <c r="J11" s="17"/>
      <c r="K11" s="17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15">
        <v>8</v>
      </c>
      <c r="J12" s="17">
        <v>84375</v>
      </c>
      <c r="K12" s="17">
        <v>80625</v>
      </c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15">
        <v>9</v>
      </c>
      <c r="J13" s="17"/>
      <c r="K13" s="17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15">
        <v>10</v>
      </c>
      <c r="J14" s="47">
        <f>SUM(J5:J13)</f>
        <v>98574996</v>
      </c>
      <c r="K14" s="47">
        <f>SUM(K5:K13)</f>
        <v>106540461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15">
        <v>11</v>
      </c>
      <c r="J15" s="17"/>
      <c r="K15" s="17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15">
        <v>12</v>
      </c>
      <c r="J16" s="17"/>
      <c r="K16" s="17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15">
        <v>13</v>
      </c>
      <c r="J17" s="17"/>
      <c r="K17" s="17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15">
        <v>14</v>
      </c>
      <c r="J18" s="17"/>
      <c r="K18" s="17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15">
        <v>15</v>
      </c>
      <c r="J19" s="17"/>
      <c r="K19" s="17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15">
        <v>16</v>
      </c>
      <c r="J20" s="17"/>
      <c r="K20" s="17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15">
        <v>17</v>
      </c>
      <c r="J21" s="48">
        <f>SUM(J15:J20)</f>
        <v>0</v>
      </c>
      <c r="K21" s="48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18">
        <v>18</v>
      </c>
      <c r="J23" s="16"/>
      <c r="K23" s="16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19">
        <v>19</v>
      </c>
      <c r="J24" s="48"/>
      <c r="K24" s="48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.7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2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Ljiljana Toplak</cp:lastModifiedBy>
  <cp:lastPrinted>2019-02-22T10:12:53Z</cp:lastPrinted>
  <dcterms:created xsi:type="dcterms:W3CDTF">2008-10-17T11:51:54Z</dcterms:created>
  <dcterms:modified xsi:type="dcterms:W3CDTF">2019-02-25T13:34:58Z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