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<sst xmlns="http://schemas.openxmlformats.org/spreadsheetml/2006/main" count="394" uniqueCount="344">
  <si>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</si>
  <si>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</si>
  <si>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</si>
  <si>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</si>
  <si>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</si>
  <si>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</si>
  <si>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</si>
  <si>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</si>
  <si>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</si>
  <si>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</si>
  <si>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</si>
  <si>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</si>
  <si>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</si>
  <si>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</si>
  <si>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</si>
  <si>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</si>
  <si>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</si>
  <si>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</si>
  <si>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</si>
  <si>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</si>
  <si>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</si>
  <si>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</si>
  <si>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</si>
  <si>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</si>
  <si>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</si>
  <si>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</si>
  <si>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</si>
  <si>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</si>
  <si>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</si>
  <si>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</si>
  <si>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</si>
  <si>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</si>
  <si>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</si>
  <si>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</si>
  <si>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</si>
  <si>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</si>
  <si>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</si>
  <si>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</si>
  <si>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</si>
  <si>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</si>
  <si>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</si>
  <si>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</si>
  <si>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</si>
  <si>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</si>
  <si>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</si>
  <si>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</si>
  <si>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</si>
  <si>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</si>
  <si>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</si>
  <si>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</si>
  <si>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</si>
  <si>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</si>
  <si>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</si>
  <si>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</si>
  <si>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</si>
  <si>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</si>
  <si>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</si>
  <si>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</si>
  <si>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</si>
  <si>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</si>
  <si>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</si>
  <si>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</si>
  <si>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</si>
  <si>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</si>
  <si>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</si>
  <si>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</si>
  <si>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</si>
  <si>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</si>
  <si>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</si>
  <si>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</si>
  <si>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</si>
  <si>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</si>
  <si>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</si>
  <si>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</si>
  <si>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</si>
  <si>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</si>
  <si>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</si>
  <si>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</si>
  <si>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</si>
  <si>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</si>
  <si>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</si>
  <si>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</si>
  <si>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</si>
  <si>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</si>
  <si>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</si>
  <si>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</si>
  <si>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</si>
  <si>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</si>
  <si>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</si>
  <si>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</si>
  <si>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</si>
  <si>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</si>
  <si>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</si>
  <si>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</si>
  <si>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</si>
  <si>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</si>
  <si>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</si>
  <si>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</si>
  <si>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</si>
  <si>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</si>
  <si>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</si>
  <si>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</si>
  <si>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</si>
  <si>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</si>
  <si>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</si>
  <si>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</si>
  <si>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</si>
  <si>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</si>
  <si>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</si>
  <si>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</si>
  <si>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</si>
  <si>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</si>
  <si>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</si>
  <si>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</si>
  <si>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</si>
  <si>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</si>
  <si>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</si>
  <si>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</si>
  <si>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</si>
  <si>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</si>
  <si>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</si>
  <si>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</si>
  <si>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</si>
  <si>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</si>
  <si>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</si>
  <si>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</si>
  <si>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</si>
  <si>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</si>
  <si>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</si>
  <si>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</si>
  <si>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</si>
  <si>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</si>
  <si>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</si>
  <si>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</si>
  <si>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</si>
  <si>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</si>
  <si>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</si>
  <si>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</si>
  <si>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</si>
  <si>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</si>
  <si>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</si>
  <si>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</si>
  <si>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</si>
  <si>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</si>
  <si>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</si>
  <si>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</si>
  <si>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</si>
  <si>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</si>
  <si>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</si>
  <si>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</si>
  <si>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</si>
  <si>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</si>
  <si>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</si>
  <si>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</si>
  <si>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</si>
  <si>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</si>
  <si>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</si>
  <si>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</si>
  <si>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</si>
  <si>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</si>
  <si>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</si>
  <si>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</si>
  <si>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</si>
  <si>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</si>
  <si>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</si>
  <si>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</si>
  <si>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</si>
  <si>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</si>
  <si>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</si>
  <si>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</si>
  <si>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</si>
  <si>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</si>
  <si>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</si>
  <si>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</si>
  <si>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</si>
  <si>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</si>
  <si>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</si>
  <si>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</si>
  <si>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</si>
  <si>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</si>
  <si>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</si>
  <si>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</si>
  <si>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</si>
  <si>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</si>
  <si>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</si>
  <si>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</si>
  <si>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</si>
  <si>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</si>
  <si>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</si>
  <si>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</si>
  <si>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</si>
  <si>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</si>
  <si>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</si>
  <si>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</si>
  <si>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</si>
  <si>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</si>
  <si>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</si>
  <si>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</si>
  <si>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</si>
  <si>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</si>
  <si>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</si>
  <si>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</si>
  <si>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</si>
  <si>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</si>
  <si>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</si>
  <si>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</si>
  <si>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</si>
  <si>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</si>
  <si>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</si>
  <si>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</si>
  <si>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</si>
  <si>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</si>
  <si>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</si>
  <si>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</si>
  <si>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</si>
  <si>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</si>
  <si>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</si>
  <si>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</si>
  <si>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</si>
  <si>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</si>
  <si>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</si>
  <si>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</si>
  <si>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</si>
  <si>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</si>
  <si>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</si>
  <si>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</si>
  <si>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</si>
  <si>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</si>
  <si>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</si>
  <si>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</si>
  <si>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</si>
  <si>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</si>
  <si>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</si>
  <si>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</si>
  <si>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</si>
  <si>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</si>
  <si>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</si>
  <si>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</si>
  <si>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</si>
  <si>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</si>
  <si>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</si>
  <si>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</si>
  <si>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</si>
  <si>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</si>
  <si>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</si>
  <si>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</si>
  <si>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</si>
  <si>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</si>
  <si>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</si>
  <si>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</si>
  <si>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</si>
  <si>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</si>
  <si>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</si>
  <si>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</si>
  <si>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</si>
  <si>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</si>
  <si>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</si>
  <si>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</si>
  <si>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</si>
  <si>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</si>
  <si>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</si>
  <si>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</si>
  <si>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</si>
  <si>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</si>
  <si>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</si>
  <si>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</si>
  <si>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</si>
  <si>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</si>
  <si>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</si>
  <si>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</si>
  <si>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</si>
  <si>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</si>
  <si>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</si>
  <si>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</si>
  <si>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</si>
  <si>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</si>
  <si>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</si>
  <si>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</si>
  <si>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</si>
  <si>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</si>
  <si>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</si>
  <si>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</si>
  <si>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</si>
  <si>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</si>
  <si>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</si>
  <si>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</si>
  <si>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</si>
  <si>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</si>
  <si>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</si>
  <si>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</si>
  <si>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</si>
  <si>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</si>
  <si>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</si>
  <si>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</si>
  <si>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</si>
  <si>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</si>
  <si>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</si>
  <si>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</si>
  <si>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</si>
  <si>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</si>
  <si>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</si>
  <si>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</si>
  <si>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</si>
  <si>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</si>
  <si>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</si>
  <si>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</si>
  <si>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</si>
  <si>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</si>
  <si>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</si>
  <si>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</si>
  <si>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</si>
  <si>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</si>
  <si>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</si>
  <si>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</si>
  <si>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</si>
  <si>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</si>
  <si>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</si>
  <si>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</si>
  <si>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</si>
  <si>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</si>
  <si>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</si>
  <si>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</si>
  <si>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</si>
  <si>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</si>
  <si>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01.01.2013. - 31.12.2013.</t>
  </si>
  <si>
    <t>Hoteli "Živogošće" d.d., Živogošće</t>
  </si>
  <si>
    <t>31.12.2013.</t>
  </si>
  <si>
    <t>03324869</t>
  </si>
  <si>
    <t>060008601</t>
  </si>
  <si>
    <t>88429213928</t>
  </si>
  <si>
    <t>Hoteli "Živogošće" d.d.</t>
  </si>
  <si>
    <t>Igrane</t>
  </si>
  <si>
    <t>Živogošće, Porat 136</t>
  </si>
  <si>
    <t>tajnik@hoteli-zivogosce.t-com.hr</t>
  </si>
  <si>
    <t>www.hoteli-zivogosce.hr</t>
  </si>
  <si>
    <t>Toplak Ljiljana</t>
  </si>
  <si>
    <t>021/605-236</t>
  </si>
  <si>
    <t>021/627-179</t>
  </si>
  <si>
    <t>Grbić Hrvoje</t>
  </si>
  <si>
    <t>5510</t>
  </si>
  <si>
    <t>NE</t>
  </si>
  <si>
    <t>PODGORA</t>
  </si>
  <si>
    <t>SPLITSKO-DALMATINSKA</t>
  </si>
  <si>
    <t>financije@hoteli-zivogosce.t-com.hr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</si>
</sst>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4" fillId="24" borderId="27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3" fillId="0" borderId="0" xfId="53" applyFont="1" applyAlignment="1" applyProtection="1">
      <alignment horizontal="right" wrapText="1"/>
      <protection hidden="1"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Border="1" applyAlignment="1">
      <alignment horizontal="left"/>
      <protection/>
    </xf>
    <xf numFmtId="0" fontId="3" fillId="0" borderId="28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9" xfId="53" applyFont="1" applyBorder="1" applyAlignment="1" applyProtection="1">
      <alignment horizontal="right" wrapText="1"/>
      <protection hidden="1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 horizontal="left" vertical="center"/>
      <protection/>
    </xf>
    <xf numFmtId="0" fontId="3" fillId="0" borderId="28" xfId="53" applyFont="1" applyBorder="1" applyAlignment="1">
      <alignment horizontal="left" vertical="center"/>
      <protection/>
    </xf>
    <xf numFmtId="0" fontId="3" fillId="0" borderId="25" xfId="53" applyFont="1" applyBorder="1" applyAlignment="1">
      <alignment/>
      <protection/>
    </xf>
    <xf numFmtId="0" fontId="3" fillId="0" borderId="28" xfId="53" applyFont="1" applyBorder="1" applyAlignment="1">
      <alignment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24" borderId="27" xfId="48" applyNumberFormat="1" applyFill="1" applyBorder="1" applyAlignment="1" applyProtection="1">
      <alignment horizontal="left" vertical="center"/>
      <protection hidden="1" locked="0"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20" borderId="34" xfId="0" applyFont="1" applyFill="1" applyBorder="1" applyAlignment="1">
      <alignment horizontal="left" vertical="center" wrapText="1"/>
    </xf>
    <xf numFmtId="0" fontId="2" fillId="20" borderId="35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vertical="center"/>
    </xf>
    <xf numFmtId="0" fontId="0" fillId="20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9" fillId="24" borderId="34" xfId="0" applyFont="1" applyFill="1" applyBorder="1" applyAlignment="1" applyProtection="1">
      <alignment vertical="center" wrapText="1"/>
      <protection hidden="1"/>
    </xf>
    <xf numFmtId="0" fontId="9" fillId="24" borderId="35" xfId="0" applyFont="1" applyFill="1" applyBorder="1" applyAlignment="1" applyProtection="1">
      <alignment vertical="center" wrapText="1"/>
      <protection hidden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20" borderId="35" xfId="0" applyFont="1" applyFill="1" applyBorder="1" applyAlignment="1">
      <alignment vertical="center" wrapText="1"/>
    </xf>
    <xf numFmtId="0" fontId="9" fillId="20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25" borderId="34" xfId="0" applyFont="1" applyFill="1" applyBorder="1" applyAlignment="1" applyProtection="1">
      <alignment vertical="center" wrapText="1"/>
      <protection hidden="1"/>
    </xf>
    <xf numFmtId="0" fontId="9" fillId="25" borderId="35" xfId="0" applyFont="1" applyFill="1" applyBorder="1" applyAlignment="1" applyProtection="1">
      <alignment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4" xfId="0" applyFont="1" applyFill="1" applyBorder="1" applyAlignment="1">
      <alignment horizontal="left" vertical="center" wrapText="1"/>
    </xf>
    <xf numFmtId="0" fontId="2" fillId="26" borderId="35" xfId="0" applyFont="1" applyFill="1" applyBorder="1" applyAlignment="1">
      <alignment horizontal="left" vertical="center" wrapText="1"/>
    </xf>
    <xf numFmtId="0" fontId="0" fillId="26" borderId="35" xfId="0" applyFont="1" applyFill="1" applyBorder="1" applyAlignment="1">
      <alignment vertical="center" wrapText="1"/>
    </xf>
    <xf numFmtId="0" fontId="0" fillId="2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4" xfId="0" applyFont="1" applyFill="1" applyBorder="1" applyAlignment="1" applyProtection="1">
      <alignment vertical="center" wrapText="1"/>
      <protection hidden="1"/>
    </xf>
    <xf numFmtId="0" fontId="6" fillId="24" borderId="35" xfId="0" applyFont="1" applyFill="1" applyBorder="1" applyAlignment="1" applyProtection="1">
      <alignment vertical="center" wrapText="1"/>
      <protection hidden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jnik@hoteli-zivogosce.t-com.hr" TargetMode="External" /><Relationship Id="rId2" Type="http://schemas.openxmlformats.org/officeDocument/2006/relationships/hyperlink" Target="http://www.hoteli-zivogosce.hr/" TargetMode="External" /><Relationship Id="rId3" Type="http://schemas.openxmlformats.org/officeDocument/2006/relationships/hyperlink" Target="mailto:financije@hoteli-zivogosce.t-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C50" sqref="C50:I5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1" t="s">
        <v>257</v>
      </c>
      <c r="B2" s="131"/>
      <c r="C2" s="131"/>
      <c r="D2" s="132"/>
      <c r="E2" s="24">
        <v>41275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33" t="s">
        <v>259</v>
      </c>
      <c r="B4" s="133"/>
      <c r="C4" s="133"/>
      <c r="D4" s="133"/>
      <c r="E4" s="133"/>
      <c r="F4" s="133"/>
      <c r="G4" s="133"/>
      <c r="H4" s="133"/>
      <c r="I4" s="133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4" t="s">
        <v>260</v>
      </c>
      <c r="B6" s="135"/>
      <c r="C6" s="136" t="s">
        <v>327</v>
      </c>
      <c r="D6" s="137"/>
      <c r="E6" s="138"/>
      <c r="F6" s="138"/>
      <c r="G6" s="138"/>
      <c r="H6" s="138"/>
      <c r="I6" s="39"/>
      <c r="J6" s="22"/>
      <c r="K6" s="22"/>
      <c r="L6" s="22"/>
    </row>
    <row r="7" spans="1:12" ht="12.75">
      <c r="A7" s="40"/>
      <c r="B7" s="40"/>
      <c r="C7" s="31"/>
      <c r="D7" s="31"/>
      <c r="E7" s="138"/>
      <c r="F7" s="138"/>
      <c r="G7" s="138"/>
      <c r="H7" s="138"/>
      <c r="I7" s="39"/>
      <c r="J7" s="22"/>
      <c r="K7" s="22"/>
      <c r="L7" s="22"/>
    </row>
    <row r="8" spans="1:12" ht="12.75">
      <c r="A8" s="139" t="s">
        <v>261</v>
      </c>
      <c r="B8" s="140"/>
      <c r="C8" s="136" t="s">
        <v>328</v>
      </c>
      <c r="D8" s="137"/>
      <c r="E8" s="138"/>
      <c r="F8" s="138"/>
      <c r="G8" s="138"/>
      <c r="H8" s="13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9" t="s">
        <v>262</v>
      </c>
      <c r="B10" s="130"/>
      <c r="C10" s="136" t="s">
        <v>329</v>
      </c>
      <c r="D10" s="137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3"/>
      <c r="B11" s="12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4" t="s">
        <v>263</v>
      </c>
      <c r="B12" s="135"/>
      <c r="C12" s="141" t="s">
        <v>330</v>
      </c>
      <c r="D12" s="142"/>
      <c r="E12" s="142"/>
      <c r="F12" s="142"/>
      <c r="G12" s="142"/>
      <c r="H12" s="142"/>
      <c r="I12" s="143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4" t="s">
        <v>264</v>
      </c>
      <c r="B14" s="135"/>
      <c r="C14" s="124">
        <v>21329</v>
      </c>
      <c r="D14" s="125"/>
      <c r="E14" s="31"/>
      <c r="F14" s="141" t="s">
        <v>331</v>
      </c>
      <c r="G14" s="142"/>
      <c r="H14" s="142"/>
      <c r="I14" s="143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4" t="s">
        <v>265</v>
      </c>
      <c r="B16" s="135"/>
      <c r="C16" s="141" t="s">
        <v>332</v>
      </c>
      <c r="D16" s="142"/>
      <c r="E16" s="142"/>
      <c r="F16" s="142"/>
      <c r="G16" s="142"/>
      <c r="H16" s="142"/>
      <c r="I16" s="143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4" t="s">
        <v>266</v>
      </c>
      <c r="B18" s="135"/>
      <c r="C18" s="120" t="s">
        <v>333</v>
      </c>
      <c r="D18" s="121"/>
      <c r="E18" s="121"/>
      <c r="F18" s="121"/>
      <c r="G18" s="121"/>
      <c r="H18" s="121"/>
      <c r="I18" s="12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4" t="s">
        <v>267</v>
      </c>
      <c r="B20" s="135"/>
      <c r="C20" s="120" t="s">
        <v>334</v>
      </c>
      <c r="D20" s="121"/>
      <c r="E20" s="121"/>
      <c r="F20" s="121"/>
      <c r="G20" s="121"/>
      <c r="H20" s="121"/>
      <c r="I20" s="12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4" t="s">
        <v>268</v>
      </c>
      <c r="B22" s="135"/>
      <c r="C22" s="44">
        <v>339</v>
      </c>
      <c r="D22" s="141" t="s">
        <v>341</v>
      </c>
      <c r="E22" s="126"/>
      <c r="F22" s="127"/>
      <c r="G22" s="128"/>
      <c r="H22" s="119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4" t="s">
        <v>269</v>
      </c>
      <c r="B24" s="135"/>
      <c r="C24" s="44">
        <v>17</v>
      </c>
      <c r="D24" s="141" t="s">
        <v>342</v>
      </c>
      <c r="E24" s="126"/>
      <c r="F24" s="126"/>
      <c r="G24" s="127"/>
      <c r="H24" s="38" t="s">
        <v>270</v>
      </c>
      <c r="I24" s="48">
        <v>77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4" t="s">
        <v>272</v>
      </c>
      <c r="B26" s="135"/>
      <c r="C26" s="49" t="s">
        <v>340</v>
      </c>
      <c r="D26" s="50"/>
      <c r="E26" s="22"/>
      <c r="F26" s="51"/>
      <c r="G26" s="134" t="s">
        <v>273</v>
      </c>
      <c r="H26" s="135"/>
      <c r="I26" s="52" t="s">
        <v>339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18"/>
      <c r="B30" s="144"/>
      <c r="C30" s="144"/>
      <c r="D30" s="145"/>
      <c r="E30" s="118"/>
      <c r="F30" s="144"/>
      <c r="G30" s="144"/>
      <c r="H30" s="136"/>
      <c r="I30" s="137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18"/>
      <c r="B32" s="144"/>
      <c r="C32" s="144"/>
      <c r="D32" s="145"/>
      <c r="E32" s="118"/>
      <c r="F32" s="144"/>
      <c r="G32" s="144"/>
      <c r="H32" s="136"/>
      <c r="I32" s="137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18"/>
      <c r="B34" s="144"/>
      <c r="C34" s="144"/>
      <c r="D34" s="145"/>
      <c r="E34" s="118"/>
      <c r="F34" s="144"/>
      <c r="G34" s="144"/>
      <c r="H34" s="136"/>
      <c r="I34" s="137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18"/>
      <c r="B36" s="144"/>
      <c r="C36" s="144"/>
      <c r="D36" s="145"/>
      <c r="E36" s="118"/>
      <c r="F36" s="144"/>
      <c r="G36" s="144"/>
      <c r="H36" s="136"/>
      <c r="I36" s="137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18"/>
      <c r="B38" s="144"/>
      <c r="C38" s="144"/>
      <c r="D38" s="145"/>
      <c r="E38" s="118"/>
      <c r="F38" s="144"/>
      <c r="G38" s="144"/>
      <c r="H38" s="136"/>
      <c r="I38" s="137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18"/>
      <c r="B40" s="144"/>
      <c r="C40" s="144"/>
      <c r="D40" s="145"/>
      <c r="E40" s="118"/>
      <c r="F40" s="144"/>
      <c r="G40" s="144"/>
      <c r="H40" s="136"/>
      <c r="I40" s="137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36"/>
      <c r="D44" s="137"/>
      <c r="E44" s="32"/>
      <c r="F44" s="14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41" t="s">
        <v>335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336</v>
      </c>
      <c r="D48" s="160"/>
      <c r="E48" s="161"/>
      <c r="F48" s="32"/>
      <c r="G48" s="38" t="s">
        <v>281</v>
      </c>
      <c r="H48" s="159" t="s">
        <v>337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343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4" t="s">
        <v>282</v>
      </c>
      <c r="B52" s="135"/>
      <c r="C52" s="159" t="s">
        <v>338</v>
      </c>
      <c r="D52" s="160"/>
      <c r="E52" s="160"/>
      <c r="F52" s="160"/>
      <c r="G52" s="160"/>
      <c r="H52" s="160"/>
      <c r="I52" s="143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2:D32"/>
    <mergeCell ref="E32:G32"/>
    <mergeCell ref="H32:I32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24:B24"/>
    <mergeCell ref="D24:G24"/>
    <mergeCell ref="A26:B26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tajnik@hoteli-zivogosce.t-com.hr"/>
    <hyperlink ref="C20" r:id="rId2" display="www.hoteli-zivogosce.hr"/>
    <hyperlink ref="C50" r:id="rId3" display="financije@hoteli-zivogosce.t-com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K89" sqref="K89"/>
    </sheetView>
  </sheetViews>
  <sheetFormatPr defaultColWidth="9.140625" defaultRowHeight="12.75"/>
  <cols>
    <col min="8" max="8" width="0.9921875" style="0" customWidth="1"/>
    <col min="9" max="9" width="7.7109375" style="0" customWidth="1"/>
    <col min="10" max="10" width="10.57421875" style="0" customWidth="1"/>
    <col min="11" max="11" width="11.7109375" style="0" customWidth="1"/>
  </cols>
  <sheetData>
    <row r="1" spans="1:11" ht="12.75">
      <c r="A1" s="215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326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05" t="s">
        <v>325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61</v>
      </c>
      <c r="B5" s="209"/>
      <c r="C5" s="209"/>
      <c r="D5" s="209"/>
      <c r="E5" s="209"/>
      <c r="F5" s="209"/>
      <c r="G5" s="209"/>
      <c r="H5" s="210"/>
      <c r="I5" s="77" t="s">
        <v>288</v>
      </c>
      <c r="J5" s="78" t="s">
        <v>115</v>
      </c>
      <c r="K5" s="79" t="s">
        <v>116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232996662</v>
      </c>
      <c r="K9" s="12">
        <f>K10+K17+K27+K36+K40</f>
        <v>226047685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40890</v>
      </c>
      <c r="K10" s="12">
        <f>SUM(K11:K16)</f>
        <v>153942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40890</v>
      </c>
      <c r="K12" s="13">
        <v>153942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232835622</v>
      </c>
      <c r="K17" s="12">
        <f>SUM(K18:K26)</f>
        <v>225782969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104864406</v>
      </c>
      <c r="K18" s="13">
        <v>104864406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125687903</v>
      </c>
      <c r="K19" s="13">
        <v>118191890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1769500</v>
      </c>
      <c r="K20" s="13">
        <v>2203178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414102</v>
      </c>
      <c r="K21" s="13">
        <v>415989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/>
      <c r="K24" s="13"/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99711</v>
      </c>
      <c r="K25" s="13">
        <v>107506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120150</v>
      </c>
      <c r="K27" s="12">
        <f>SUM(K28:K35)</f>
        <v>110774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/>
      <c r="K28" s="13"/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120150</v>
      </c>
      <c r="K30" s="13">
        <v>110774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6227338</v>
      </c>
      <c r="K41" s="12">
        <f>K42+K50+K57+K65</f>
        <v>3755691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558423</v>
      </c>
      <c r="K42" s="12">
        <f>SUM(K43:K49)</f>
        <v>334357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558423</v>
      </c>
      <c r="K43" s="13">
        <v>334357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/>
      <c r="K46" s="13"/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4913357</v>
      </c>
      <c r="K50" s="12">
        <f>SUM(K51:K56)</f>
        <v>3032978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/>
      <c r="K51" s="13"/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1922989</v>
      </c>
      <c r="K52" s="13">
        <v>2035336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/>
      <c r="K54" s="13"/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2990368</v>
      </c>
      <c r="K55" s="13">
        <v>881188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/>
      <c r="K56" s="13">
        <v>116454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0</v>
      </c>
      <c r="K57" s="12">
        <f>SUM(K58:K64)</f>
        <v>0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/>
      <c r="K63" s="13"/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755558</v>
      </c>
      <c r="K65" s="13">
        <v>388356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/>
      <c r="K66" s="13"/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239224000</v>
      </c>
      <c r="K67" s="12">
        <f>K8+K9+K41+K66</f>
        <v>229803376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-20342468</v>
      </c>
      <c r="K70" s="20">
        <f>K71+K72+K73+K79+K80+K83+K86</f>
        <v>-31442944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112021200</v>
      </c>
      <c r="K71" s="13">
        <v>112021200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/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988000</v>
      </c>
      <c r="K73" s="12">
        <f>K74+K75-K76+K77+K78</f>
        <v>988000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988000</v>
      </c>
      <c r="K74" s="13">
        <v>988000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/>
      <c r="K75" s="13"/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118684545</v>
      </c>
      <c r="K79" s="13">
        <v>115511992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-229626517</v>
      </c>
      <c r="K80" s="12">
        <f>K81-K82</f>
        <v>-248873036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229626517</v>
      </c>
      <c r="K82" s="13">
        <v>248873036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-22409696</v>
      </c>
      <c r="K83" s="12">
        <f>K84-K85</f>
        <v>-11091100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/>
      <c r="K84" s="13"/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22409696</v>
      </c>
      <c r="K85" s="13">
        <v>11091100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30212085</v>
      </c>
      <c r="K91" s="12">
        <f>SUM(K92:K100)</f>
        <v>28866905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554387</v>
      </c>
      <c r="K94" s="13"/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29657698</v>
      </c>
      <c r="K100" s="13">
        <v>28866905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229354383</v>
      </c>
      <c r="K101" s="12">
        <f>SUM(K102:K113)</f>
        <v>232379415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/>
      <c r="K102" s="13"/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/>
      <c r="K103" s="13"/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224810296</v>
      </c>
      <c r="K104" s="13">
        <v>229608979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1240031</v>
      </c>
      <c r="K105" s="13">
        <v>1368342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2691046</v>
      </c>
      <c r="K106" s="13">
        <v>783900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350894</v>
      </c>
      <c r="K109" s="13">
        <v>376284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212888</v>
      </c>
      <c r="K110" s="13">
        <v>220915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49228</v>
      </c>
      <c r="K113" s="13">
        <v>20995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/>
      <c r="K114" s="13"/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239224000</v>
      </c>
      <c r="K115" s="12">
        <f>K70+K87+K91+K101+K114</f>
        <v>229803376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/>
      <c r="K116" s="14"/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08:H108"/>
    <mergeCell ref="A109:H109"/>
    <mergeCell ref="A110:H110"/>
    <mergeCell ref="A111:H111"/>
    <mergeCell ref="A112:H112"/>
    <mergeCell ref="A113:H113"/>
    <mergeCell ref="A120:H120"/>
    <mergeCell ref="A122:K122"/>
    <mergeCell ref="A114:H114"/>
    <mergeCell ref="A115:H115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10" zoomScaleSheetLayoutView="110" zoomScalePageLayoutView="0" workbookViewId="0" topLeftCell="A43">
      <selection activeCell="K64" sqref="K64"/>
    </sheetView>
  </sheetViews>
  <sheetFormatPr defaultColWidth="9.140625" defaultRowHeight="12.75"/>
  <cols>
    <col min="8" max="8" width="2.140625" style="0" customWidth="1"/>
    <col min="9" max="9" width="7.28125" style="0" customWidth="1"/>
    <col min="10" max="10" width="10.28125" style="0" customWidth="1"/>
    <col min="11" max="11" width="10.57421875" style="0" customWidth="1"/>
  </cols>
  <sheetData>
    <row r="1" spans="1:11" ht="12.75">
      <c r="A1" s="215" t="s">
        <v>160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324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325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32346304</v>
      </c>
      <c r="K7" s="20">
        <f>SUM(K8:K9)</f>
        <v>33445787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31476547</v>
      </c>
      <c r="K8" s="13">
        <v>33023574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869757</v>
      </c>
      <c r="K9" s="13">
        <v>422213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37898265</v>
      </c>
      <c r="K10" s="12">
        <f>K11+K12+K16+K20+K21+K22+K25+K26</f>
        <v>40854573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16380726</v>
      </c>
      <c r="K12" s="12">
        <f>SUM(K13:K15)</f>
        <v>17086358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12027289</v>
      </c>
      <c r="K13" s="13">
        <v>12507310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/>
      <c r="K14" s="13"/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4353437</v>
      </c>
      <c r="K15" s="13">
        <v>4579048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9192590</v>
      </c>
      <c r="K16" s="12">
        <f>SUM(K17:K19)</f>
        <v>9581985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6355593</v>
      </c>
      <c r="K17" s="13">
        <v>6654155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1588899</v>
      </c>
      <c r="K18" s="13">
        <v>1663540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1248098</v>
      </c>
      <c r="K19" s="13">
        <v>1264290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8833620</v>
      </c>
      <c r="K20" s="13">
        <v>8821196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2931272</v>
      </c>
      <c r="K21" s="13">
        <v>2797091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434772</v>
      </c>
      <c r="K22" s="12">
        <f>SUM(K23:K24)</f>
        <v>2530565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434772</v>
      </c>
      <c r="K24" s="13">
        <v>2530565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/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125285</v>
      </c>
      <c r="K26" s="13">
        <v>37378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805152</v>
      </c>
      <c r="K27" s="12">
        <f>SUM(K28:K32)</f>
        <v>695200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/>
      <c r="K28" s="13"/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793694</v>
      </c>
      <c r="K29" s="13">
        <v>689650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>
        <v>11458</v>
      </c>
      <c r="K30" s="13">
        <v>5550</v>
      </c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18453681</v>
      </c>
      <c r="K33" s="12">
        <f>SUM(K34:K37)</f>
        <v>5168308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18453681</v>
      </c>
      <c r="K35" s="13">
        <v>5168308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33151456</v>
      </c>
      <c r="K42" s="12">
        <f>K7+K27+K38+K40</f>
        <v>34140987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56351946</v>
      </c>
      <c r="K43" s="12">
        <f>K10+K33+K39+K41</f>
        <v>46022881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-23200490</v>
      </c>
      <c r="K44" s="12">
        <f>K42-K43</f>
        <v>-11881894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23200490</v>
      </c>
      <c r="K46" s="12">
        <f>IF(K43&gt;K42,K43-K42,0)</f>
        <v>11881894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-790794</v>
      </c>
      <c r="K47" s="13">
        <v>-790794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-22409696</v>
      </c>
      <c r="K48" s="12">
        <f>K44-K47</f>
        <v>-11091100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22409696</v>
      </c>
      <c r="K50" s="18">
        <f>IF(K48&lt;0,-K48,0)</f>
        <v>11091100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-22409696</v>
      </c>
      <c r="K56" s="11">
        <v>-11091100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-5375</v>
      </c>
      <c r="K57" s="12">
        <f>SUM(K58:K64)</f>
        <v>-9376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>
        <v>-5375</v>
      </c>
      <c r="K60" s="13">
        <v>-9376</v>
      </c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-5375</v>
      </c>
      <c r="K66" s="12">
        <f>K57-K65</f>
        <v>-9376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-22415071</v>
      </c>
      <c r="K67" s="18">
        <f>K56+K66</f>
        <v>-11100476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44" sqref="K44"/>
    </sheetView>
  </sheetViews>
  <sheetFormatPr defaultColWidth="9.140625" defaultRowHeight="12.75"/>
  <cols>
    <col min="10" max="10" width="11.140625" style="0" customWidth="1"/>
    <col min="11" max="11" width="11.57421875" style="0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17"/>
    </row>
    <row r="2" spans="1:11" ht="12.75">
      <c r="A2" s="245" t="s">
        <v>324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325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-23200490</v>
      </c>
      <c r="K8" s="13">
        <v>-11881894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8833620</v>
      </c>
      <c r="K9" s="13">
        <v>8821196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1608128</v>
      </c>
      <c r="K11" s="13">
        <v>1880379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>
        <v>224066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16431454</v>
      </c>
      <c r="K13" s="13">
        <v>4392123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3672712</v>
      </c>
      <c r="K14" s="12">
        <f>SUM(K8:K13)</f>
        <v>3435870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2219063</v>
      </c>
      <c r="K15" s="13">
        <v>1907146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89485</v>
      </c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38714</v>
      </c>
      <c r="K18" s="13"/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2347262</v>
      </c>
      <c r="K19" s="12">
        <f>SUM(K15:K18)</f>
        <v>1907146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1325450</v>
      </c>
      <c r="K20" s="12">
        <f>IF(K14&gt;K19,K14-K19,0)</f>
        <v>1528724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/>
      <c r="K23" s="13"/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1292731</v>
      </c>
      <c r="K29" s="13">
        <v>1895926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1292731</v>
      </c>
      <c r="K32" s="12">
        <f>SUM(K29:K31)</f>
        <v>1895926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1292731</v>
      </c>
      <c r="K34" s="12">
        <f>IF(K32&gt;K28,K32-K28,0)</f>
        <v>1895926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96423</v>
      </c>
      <c r="K37" s="13"/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96423</v>
      </c>
      <c r="K39" s="12">
        <f>SUM(K36:K38)</f>
        <v>0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/>
      <c r="K40" s="13"/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96423</v>
      </c>
      <c r="K46" s="12">
        <f>IF(K39&gt;K45,K39-K45,0)</f>
        <v>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129142</v>
      </c>
      <c r="K48" s="12">
        <f>IF(K20-K21+K33-K34+K46-K47&gt;0,K20-K21+K33-K34+K46-K47,0)</f>
        <v>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367202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626416</v>
      </c>
      <c r="K50" s="13">
        <v>755558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129142</v>
      </c>
      <c r="K51" s="13"/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>
        <v>367202</v>
      </c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755558</v>
      </c>
      <c r="K53" s="18">
        <f>K50+K51-K52</f>
        <v>388356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33:H33"/>
    <mergeCell ref="A34:H34"/>
    <mergeCell ref="A35:K35"/>
    <mergeCell ref="A36:H36"/>
    <mergeCell ref="A29:H29"/>
    <mergeCell ref="A30:H30"/>
    <mergeCell ref="A31:H31"/>
    <mergeCell ref="A32:H32"/>
    <mergeCell ref="A37:H37"/>
    <mergeCell ref="A38:H38"/>
    <mergeCell ref="A39:H39"/>
    <mergeCell ref="A40:H40"/>
    <mergeCell ref="A41:H41"/>
    <mergeCell ref="A42:H42"/>
    <mergeCell ref="A45:H45"/>
    <mergeCell ref="A46:H46"/>
    <mergeCell ref="A43:H43"/>
    <mergeCell ref="A44:H44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37:H37"/>
    <mergeCell ref="A38:H38"/>
    <mergeCell ref="A39:H39"/>
    <mergeCell ref="A40:H40"/>
    <mergeCell ref="A33:H33"/>
    <mergeCell ref="A34:H34"/>
    <mergeCell ref="A35:H35"/>
    <mergeCell ref="A36:K36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  <mergeCell ref="A47:H47"/>
    <mergeCell ref="A48:H4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11.421875" style="98" customWidth="1"/>
    <col min="11" max="11" width="10.7109375" style="98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41275</v>
      </c>
      <c r="F2" s="99" t="s">
        <v>258</v>
      </c>
      <c r="G2" s="260">
        <v>41639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112021200</v>
      </c>
      <c r="K5" s="107">
        <v>112021200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/>
      <c r="K6" s="108"/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988000</v>
      </c>
      <c r="K7" s="108">
        <v>988000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-249663831</v>
      </c>
      <c r="K8" s="108">
        <v>-248873036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-2890815</v>
      </c>
      <c r="K9" s="108">
        <v>-11091100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>
        <v>116258412</v>
      </c>
      <c r="K10" s="108">
        <v>115467618</v>
      </c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>
        <v>53750</v>
      </c>
      <c r="K12" s="108">
        <v>44374</v>
      </c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-23233284</v>
      </c>
      <c r="K14" s="109">
        <f>SUM(K5:K13)</f>
        <v>-31442944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Hoteli Zivogosce d.d.</cp:lastModifiedBy>
  <cp:lastPrinted>2014-04-15T12:14:00Z</cp:lastPrinted>
  <dcterms:created xsi:type="dcterms:W3CDTF">2008-10-17T11:51:54Z</dcterms:created>
  <dcterms:modified xsi:type="dcterms:W3CDTF">2014-04-18T10:18:05Z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