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92" yWindow="65428" windowWidth="15360" windowHeight="9036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<sst xmlns="http://schemas.openxmlformats.org/spreadsheetml/2006/main" count="395" uniqueCount="345">
  <si>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</si>
  <si>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</si>
  <si>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</si>
  <si>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</si>
  <si>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</si>
  <si>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</si>
  <si>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</si>
  <si>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</si>
  <si>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</si>
  <si>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</si>
  <si>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</si>
  <si>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</si>
  <si>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</si>
  <si>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</si>
  <si>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</si>
  <si>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</si>
  <si>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</si>
  <si>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</si>
  <si>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</si>
  <si>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</si>
  <si>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</si>
  <si>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</si>
  <si>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</si>
  <si>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</si>
  <si>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</si>
  <si>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</si>
  <si>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</si>
  <si>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</si>
  <si>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</si>
  <si>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</si>
  <si>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</si>
  <si>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</si>
  <si>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</si>
  <si>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</si>
  <si>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</si>
  <si>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</si>
  <si>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</si>
  <si>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</si>
  <si>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</si>
  <si>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</si>
  <si>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</si>
  <si>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</si>
  <si>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</si>
  <si>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</si>
  <si>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</si>
  <si>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</si>
  <si>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</si>
  <si>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</si>
  <si>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</si>
  <si>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</si>
  <si>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</si>
  <si>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</si>
  <si>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</si>
  <si>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</si>
  <si>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</si>
  <si>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</si>
  <si>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</si>
  <si>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</si>
  <si>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</si>
  <si>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</si>
  <si>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</si>
  <si>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</si>
  <si>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</si>
  <si>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</si>
  <si>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</si>
  <si>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</si>
  <si>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</si>
  <si>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</si>
  <si>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</si>
  <si>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</si>
  <si>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</si>
  <si>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</si>
  <si>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</si>
  <si>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</si>
  <si>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</si>
  <si>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</si>
  <si>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</si>
  <si>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</si>
  <si>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</si>
  <si>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</si>
  <si>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</si>
  <si>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</si>
  <si>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</si>
  <si>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</si>
  <si>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</si>
  <si>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</si>
  <si>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</si>
  <si>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</si>
  <si>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</si>
  <si>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</si>
  <si>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</si>
  <si>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</si>
  <si>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</si>
  <si>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</si>
  <si>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</si>
  <si>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</si>
  <si>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</si>
  <si>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</si>
  <si>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</si>
  <si>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</si>
  <si>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</si>
  <si>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</si>
  <si>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</si>
  <si>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</si>
  <si>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</si>
  <si>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</si>
  <si>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</si>
  <si>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</si>
  <si>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</si>
  <si>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</si>
  <si>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</si>
  <si>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</si>
  <si>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</si>
  <si>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</si>
  <si>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</si>
  <si>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</si>
  <si>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</si>
  <si>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</si>
  <si>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</si>
  <si>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</si>
  <si>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</si>
  <si>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</si>
  <si>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</si>
  <si>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</si>
  <si>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</si>
  <si>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</si>
  <si>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</si>
  <si>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</si>
  <si>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</si>
  <si>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</si>
  <si>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</si>
  <si>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</si>
  <si>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</si>
  <si>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</si>
  <si>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</si>
  <si>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</si>
  <si>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</si>
  <si>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</si>
  <si>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</si>
  <si>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</si>
  <si>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</si>
  <si>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</si>
  <si>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</si>
  <si>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</si>
  <si>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</si>
  <si>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</si>
  <si>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</si>
  <si>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</si>
  <si>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</si>
  <si>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</si>
  <si>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</si>
  <si>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</si>
  <si>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</si>
  <si>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</si>
  <si>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</si>
  <si>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</si>
  <si>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</si>
  <si>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</si>
  <si>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</si>
  <si>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</si>
  <si>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</si>
  <si>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</si>
  <si>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</si>
  <si>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</si>
  <si>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</si>
  <si>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</si>
  <si>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</si>
  <si>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</si>
  <si>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</si>
  <si>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</si>
  <si>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</si>
  <si>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</si>
  <si>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</si>
  <si>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</si>
  <si>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</si>
  <si>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</si>
  <si>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</si>
  <si>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</si>
  <si>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</si>
  <si>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</si>
  <si>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</si>
  <si>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</si>
  <si>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</si>
  <si>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</si>
  <si>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</si>
  <si>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</si>
  <si>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</si>
  <si>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</si>
  <si>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</si>
  <si>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</si>
  <si>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</si>
  <si>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</si>
  <si>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</si>
  <si>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</si>
  <si>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</si>
  <si>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</si>
  <si>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</si>
  <si>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</si>
  <si>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</si>
  <si>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</si>
  <si>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</si>
  <si>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</si>
  <si>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</si>
  <si>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</si>
  <si>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</si>
  <si>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</si>
  <si>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</si>
  <si>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</si>
  <si>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</si>
  <si>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</si>
  <si>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</si>
  <si>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</si>
  <si>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</si>
  <si>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</si>
  <si>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</si>
  <si>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</si>
  <si>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</si>
  <si>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</si>
  <si>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</si>
  <si>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</si>
  <si>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</si>
  <si>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</si>
  <si>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</si>
  <si>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</si>
  <si>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</si>
  <si>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</si>
  <si>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</si>
  <si>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</si>
  <si>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</si>
  <si>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</si>
  <si>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</si>
  <si>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</si>
  <si>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</si>
  <si>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</si>
  <si>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</si>
  <si>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</si>
  <si>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</si>
  <si>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</si>
  <si>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</si>
  <si>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</si>
  <si>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</si>
  <si>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</si>
  <si>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</si>
  <si>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</si>
  <si>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</si>
  <si>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</si>
  <si>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</si>
  <si>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</si>
  <si>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</si>
  <si>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</si>
  <si>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</si>
  <si>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</si>
  <si>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</si>
  <si>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</si>
  <si>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</si>
  <si>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</si>
  <si>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</si>
  <si>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</si>
  <si>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</si>
  <si>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</si>
  <si>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</si>
  <si>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</si>
  <si>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</si>
  <si>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</si>
  <si>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</si>
  <si>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</si>
  <si>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</si>
  <si>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</si>
  <si>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</si>
  <si>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</si>
  <si>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</si>
  <si>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</si>
  <si>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</si>
  <si>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</si>
  <si>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</si>
  <si>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</si>
  <si>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</si>
  <si>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</si>
  <si>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</si>
  <si>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</si>
  <si>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</si>
  <si>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</si>
  <si>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</si>
  <si>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</si>
  <si>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</si>
  <si>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</si>
  <si>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</si>
  <si>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</si>
  <si>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</si>
  <si>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</si>
  <si>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</si>
  <si>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</si>
  <si>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</si>
  <si>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</si>
  <si>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</si>
  <si>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</si>
  <si>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</si>
  <si>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</si>
  <si>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</si>
  <si>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</si>
  <si>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</si>
  <si>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</si>
  <si>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</si>
  <si>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</si>
  <si>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</si>
  <si>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</si>
  <si>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</si>
  <si>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</si>
  <si>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</si>
  <si>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</si>
  <si>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</si>
  <si>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</si>
  <si>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</si>
  <si>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</si>
  <si>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</si>
  <si>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</si>
  <si>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</si>
  <si>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</si>
  <si>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</si>
  <si>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</si>
  <si>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</si>
  <si>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</si>
  <si>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</si>
  <si>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5510</t>
  </si>
  <si>
    <t>03324869</t>
  </si>
  <si>
    <t>060008601</t>
  </si>
  <si>
    <t>88429213928</t>
  </si>
  <si>
    <t>Hoteli "Živogošće" d.d.</t>
  </si>
  <si>
    <t>Igrane</t>
  </si>
  <si>
    <t>Živogošće, Porat 136</t>
  </si>
  <si>
    <t>tajnik@hoteli-zivogosce.t-com.hr</t>
  </si>
  <si>
    <t>www.hoteli-zivogosce.hr</t>
  </si>
  <si>
    <t>Podgora</t>
  </si>
  <si>
    <t>SPLITSKO-DALMATINSKA</t>
  </si>
  <si>
    <t>NE</t>
  </si>
  <si>
    <t>Toplak Ljiljana</t>
  </si>
  <si>
    <t>Grbić Hrvoje</t>
  </si>
  <si>
    <t>021/605-236</t>
  </si>
  <si>
    <t>021/627-179</t>
  </si>
  <si>
    <t>financije@hoteli-zivogosce.t-com.hr</t>
  </si>
  <si>
    <t>31.03.2013.</t>
  </si>
  <si>
    <t>01.01.2013 - 31.12.2013.</t>
  </si>
  <si>
    <t>Hoteli "Živogošće" d.d., Živogošće</t>
  </si>
  <si>
    <t>01.01.2013- - 31.03.2013.</t>
  </si>
  <si>
    <t>01.01.2013.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</si>
</sst>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0" xfId="0" applyNumberFormat="1" applyFon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jnik@hoteli-zivogosce.t-com.hr" TargetMode="External" /><Relationship Id="rId2" Type="http://schemas.openxmlformats.org/officeDocument/2006/relationships/hyperlink" Target="http://www.hoteli-zivogosce.hr/" TargetMode="External" /><Relationship Id="rId3" Type="http://schemas.openxmlformats.org/officeDocument/2006/relationships/hyperlink" Target="mailto:financije@hoteli-zivogosce.t-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2" sqref="H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68" t="s">
        <v>248</v>
      </c>
      <c r="B1" s="169"/>
      <c r="C1" s="16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4" t="s">
        <v>249</v>
      </c>
      <c r="B2" s="135"/>
      <c r="C2" s="135"/>
      <c r="D2" s="136"/>
      <c r="E2" s="120">
        <v>41275</v>
      </c>
      <c r="F2" s="12"/>
      <c r="G2" s="13" t="s">
        <v>250</v>
      </c>
      <c r="H2" s="120">
        <v>41364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7" t="s">
        <v>317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0" t="s">
        <v>251</v>
      </c>
      <c r="B6" s="141"/>
      <c r="C6" s="132" t="s">
        <v>324</v>
      </c>
      <c r="D6" s="13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2" t="s">
        <v>252</v>
      </c>
      <c r="B8" s="143"/>
      <c r="C8" s="132" t="s">
        <v>325</v>
      </c>
      <c r="D8" s="13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9" t="s">
        <v>253</v>
      </c>
      <c r="B10" s="130"/>
      <c r="C10" s="132" t="s">
        <v>326</v>
      </c>
      <c r="D10" s="13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0" t="s">
        <v>254</v>
      </c>
      <c r="B12" s="141"/>
      <c r="C12" s="144" t="s">
        <v>327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0" t="s">
        <v>255</v>
      </c>
      <c r="B14" s="141"/>
      <c r="C14" s="147">
        <v>21329</v>
      </c>
      <c r="D14" s="148"/>
      <c r="E14" s="16"/>
      <c r="F14" s="144" t="s">
        <v>328</v>
      </c>
      <c r="G14" s="145"/>
      <c r="H14" s="145"/>
      <c r="I14" s="14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0" t="s">
        <v>256</v>
      </c>
      <c r="B16" s="141"/>
      <c r="C16" s="144" t="s">
        <v>329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0" t="s">
        <v>257</v>
      </c>
      <c r="B18" s="141"/>
      <c r="C18" s="149" t="s">
        <v>330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0" t="s">
        <v>258</v>
      </c>
      <c r="B20" s="141"/>
      <c r="C20" s="149" t="s">
        <v>331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0" t="s">
        <v>259</v>
      </c>
      <c r="B22" s="141"/>
      <c r="C22" s="121">
        <v>339</v>
      </c>
      <c r="D22" s="144" t="s">
        <v>332</v>
      </c>
      <c r="E22" s="152"/>
      <c r="F22" s="153"/>
      <c r="G22" s="140"/>
      <c r="H22" s="15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0" t="s">
        <v>260</v>
      </c>
      <c r="B24" s="141"/>
      <c r="C24" s="121">
        <v>17</v>
      </c>
      <c r="D24" s="144" t="s">
        <v>333</v>
      </c>
      <c r="E24" s="152"/>
      <c r="F24" s="152"/>
      <c r="G24" s="153"/>
      <c r="H24" s="51" t="s">
        <v>261</v>
      </c>
      <c r="I24" s="122">
        <v>77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0" t="s">
        <v>262</v>
      </c>
      <c r="B26" s="141"/>
      <c r="C26" s="123" t="s">
        <v>334</v>
      </c>
      <c r="D26" s="25"/>
      <c r="E26" s="33"/>
      <c r="F26" s="24"/>
      <c r="G26" s="155" t="s">
        <v>263</v>
      </c>
      <c r="H26" s="141"/>
      <c r="I26" s="124" t="s">
        <v>323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6" t="s">
        <v>264</v>
      </c>
      <c r="B28" s="157"/>
      <c r="C28" s="158"/>
      <c r="D28" s="158"/>
      <c r="E28" s="159" t="s">
        <v>265</v>
      </c>
      <c r="F28" s="160"/>
      <c r="G28" s="160"/>
      <c r="H28" s="161" t="s">
        <v>266</v>
      </c>
      <c r="I28" s="16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32"/>
      <c r="I30" s="133"/>
      <c r="J30" s="10"/>
      <c r="K30" s="10"/>
      <c r="L30" s="10"/>
    </row>
    <row r="31" spans="1:12" ht="12.75">
      <c r="A31" s="94"/>
      <c r="B31" s="22"/>
      <c r="C31" s="21"/>
      <c r="D31" s="166"/>
      <c r="E31" s="166"/>
      <c r="F31" s="166"/>
      <c r="G31" s="167"/>
      <c r="H31" s="16"/>
      <c r="I31" s="101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32"/>
      <c r="I32" s="13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32"/>
      <c r="I34" s="13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32"/>
      <c r="I36" s="133"/>
      <c r="J36" s="10"/>
      <c r="K36" s="10"/>
      <c r="L36" s="10"/>
    </row>
    <row r="37" spans="1:12" ht="12.75">
      <c r="A37" s="103"/>
      <c r="B37" s="30"/>
      <c r="C37" s="170"/>
      <c r="D37" s="171"/>
      <c r="E37" s="16"/>
      <c r="F37" s="170"/>
      <c r="G37" s="171"/>
      <c r="H37" s="16"/>
      <c r="I37" s="95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32"/>
      <c r="I38" s="13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32"/>
      <c r="I40" s="13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9" t="s">
        <v>267</v>
      </c>
      <c r="B44" s="179"/>
      <c r="C44" s="132"/>
      <c r="D44" s="133"/>
      <c r="E44" s="26"/>
      <c r="F44" s="144"/>
      <c r="G44" s="164"/>
      <c r="H44" s="164"/>
      <c r="I44" s="165"/>
      <c r="J44" s="10"/>
      <c r="K44" s="10"/>
      <c r="L44" s="10"/>
    </row>
    <row r="45" spans="1:12" ht="12.75">
      <c r="A45" s="103"/>
      <c r="B45" s="30"/>
      <c r="C45" s="170"/>
      <c r="D45" s="171"/>
      <c r="E45" s="16"/>
      <c r="F45" s="170"/>
      <c r="G45" s="172"/>
      <c r="H45" s="35"/>
      <c r="I45" s="107"/>
      <c r="J45" s="10"/>
      <c r="K45" s="10"/>
      <c r="L45" s="10"/>
    </row>
    <row r="46" spans="1:12" ht="12.75">
      <c r="A46" s="129" t="s">
        <v>268</v>
      </c>
      <c r="B46" s="179"/>
      <c r="C46" s="144" t="s">
        <v>335</v>
      </c>
      <c r="D46" s="173"/>
      <c r="E46" s="173"/>
      <c r="F46" s="173"/>
      <c r="G46" s="173"/>
      <c r="H46" s="173"/>
      <c r="I46" s="174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9" t="s">
        <v>270</v>
      </c>
      <c r="B48" s="179"/>
      <c r="C48" s="180" t="s">
        <v>337</v>
      </c>
      <c r="D48" s="181"/>
      <c r="E48" s="182"/>
      <c r="F48" s="16"/>
      <c r="G48" s="51" t="s">
        <v>271</v>
      </c>
      <c r="H48" s="180" t="s">
        <v>338</v>
      </c>
      <c r="I48" s="18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9" t="s">
        <v>257</v>
      </c>
      <c r="B50" s="179"/>
      <c r="C50" s="185" t="s">
        <v>339</v>
      </c>
      <c r="D50" s="181"/>
      <c r="E50" s="181"/>
      <c r="F50" s="181"/>
      <c r="G50" s="181"/>
      <c r="H50" s="181"/>
      <c r="I50" s="18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0" t="s">
        <v>272</v>
      </c>
      <c r="B52" s="141"/>
      <c r="C52" s="180" t="s">
        <v>336</v>
      </c>
      <c r="D52" s="181"/>
      <c r="E52" s="181"/>
      <c r="F52" s="181"/>
      <c r="G52" s="181"/>
      <c r="H52" s="181"/>
      <c r="I52" s="146"/>
      <c r="J52" s="10"/>
      <c r="K52" s="10"/>
      <c r="L52" s="10"/>
    </row>
    <row r="53" spans="1:12" ht="12.75">
      <c r="A53" s="108"/>
      <c r="B53" s="20"/>
      <c r="C53" s="175" t="s">
        <v>273</v>
      </c>
      <c r="D53" s="175"/>
      <c r="E53" s="175"/>
      <c r="F53" s="175"/>
      <c r="G53" s="175"/>
      <c r="H53" s="17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307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6" t="s">
        <v>277</v>
      </c>
      <c r="H62" s="177"/>
      <c r="I62" s="17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tajnik@hoteli-zivogosce.t-com.hr"/>
    <hyperlink ref="C20" r:id="rId2" display="www.hoteli-zivogosce.hr"/>
    <hyperlink ref="C50" r:id="rId3" display="financije@hoteli-zivogosce.t-com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87" sqref="K87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340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342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1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238571299</v>
      </c>
      <c r="K8" s="53">
        <f>K9+K16+K26+K35+K39</f>
        <v>231108135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14048</v>
      </c>
      <c r="K9" s="53">
        <f>SUM(K10:K15)</f>
        <v>145570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>
        <v>14048</v>
      </c>
      <c r="K10" s="7">
        <v>145570</v>
      </c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/>
      <c r="K11" s="7"/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238422232</v>
      </c>
      <c r="K16" s="53">
        <f>SUM(K17:K25)</f>
        <v>230842415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104864406</v>
      </c>
      <c r="K17" s="7">
        <v>104864406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131403732</v>
      </c>
      <c r="K18" s="7">
        <v>123661859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1750147</v>
      </c>
      <c r="K19" s="7">
        <v>1829622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319246</v>
      </c>
      <c r="K20" s="7">
        <v>387995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/>
      <c r="K23" s="7"/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84701</v>
      </c>
      <c r="K24" s="7">
        <v>98533</v>
      </c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135019</v>
      </c>
      <c r="K26" s="53">
        <f>SUM(K27:K34)</f>
        <v>120150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/>
      <c r="K27" s="7"/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135019</v>
      </c>
      <c r="K29" s="7">
        <v>120150</v>
      </c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6370092</v>
      </c>
      <c r="K40" s="53">
        <f>K41+K49+K56+K64</f>
        <v>6786500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529886</v>
      </c>
      <c r="K41" s="53">
        <f>SUM(K42:K48)</f>
        <v>637836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529886</v>
      </c>
      <c r="K42" s="7">
        <v>637836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/>
      <c r="K45" s="7"/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5116839</v>
      </c>
      <c r="K49" s="53">
        <f>SUM(K50:K55)</f>
        <v>4217595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/>
      <c r="K50" s="7"/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2142797</v>
      </c>
      <c r="K51" s="7">
        <v>1357766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/>
      <c r="K53" s="7"/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2850893</v>
      </c>
      <c r="K54" s="7">
        <v>2848449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123149</v>
      </c>
      <c r="K55" s="7">
        <v>11380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/>
      <c r="K62" s="7"/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723367</v>
      </c>
      <c r="K64" s="7">
        <v>1931069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/>
      <c r="K65" s="7"/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244941391</v>
      </c>
      <c r="K66" s="53">
        <f>K7+K8+K40+K65</f>
        <v>237894635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86616290</v>
      </c>
      <c r="K69" s="54">
        <f>K70+K71+K72+K78+K79+K82+K85</f>
        <v>-29390905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112021200</v>
      </c>
      <c r="K70" s="7">
        <v>112021200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/>
      <c r="K71" s="7"/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988000</v>
      </c>
      <c r="K72" s="53">
        <f>K73+K74-K75+K76+K77</f>
        <v>988000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988000</v>
      </c>
      <c r="K73" s="7">
        <v>988000</v>
      </c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121062553</v>
      </c>
      <c r="K78" s="7">
        <v>117893750</v>
      </c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-142992263</v>
      </c>
      <c r="K79" s="53">
        <f>K80-K81</f>
        <v>-251245419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142992263</v>
      </c>
      <c r="K81" s="7">
        <v>251245419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-4463200</v>
      </c>
      <c r="K82" s="53">
        <f>K83-K84</f>
        <v>-9048436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/>
      <c r="K83" s="7"/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4463200</v>
      </c>
      <c r="K84" s="7">
        <v>9048436</v>
      </c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33120365</v>
      </c>
      <c r="K90" s="53">
        <f>SUM(K91:K99)</f>
        <v>29891708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2869571</v>
      </c>
      <c r="K93" s="7">
        <v>431708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>
        <v>30250794</v>
      </c>
      <c r="K99" s="7">
        <v>29460000</v>
      </c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125204736</v>
      </c>
      <c r="K100" s="53">
        <f>SUM(K101:K112)</f>
        <v>237393832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/>
      <c r="K101" s="7"/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116161452</v>
      </c>
      <c r="K103" s="7">
        <v>229183200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128">
        <v>3771091</v>
      </c>
      <c r="K104" s="7">
        <v>4883786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4629193</v>
      </c>
      <c r="K105" s="7">
        <v>2744509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322725</v>
      </c>
      <c r="K108" s="7">
        <v>361255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259760</v>
      </c>
      <c r="K109" s="7">
        <v>211097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60515</v>
      </c>
      <c r="K112" s="7">
        <v>9985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/>
      <c r="K113" s="7"/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244941391</v>
      </c>
      <c r="K114" s="53">
        <f>K69+K86+K90+K100+K113</f>
        <v>237894635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/>
      <c r="K115" s="8"/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65536 K1:IV65536 J105:J65536 J1:J103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L58" sqref="L5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342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1.7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95805</v>
      </c>
      <c r="K7" s="54">
        <f>SUM(K8:K9)</f>
        <v>95805</v>
      </c>
      <c r="L7" s="54">
        <f>SUM(L8:L9)</f>
        <v>0</v>
      </c>
      <c r="M7" s="54">
        <f>SUM(M8:M9)</f>
        <v>0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/>
      <c r="K8" s="7"/>
      <c r="L8" s="7"/>
      <c r="M8" s="7"/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95805</v>
      </c>
      <c r="K9" s="7">
        <v>95805</v>
      </c>
      <c r="L9" s="7">
        <v>0</v>
      </c>
      <c r="M9" s="7">
        <v>0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4759108</v>
      </c>
      <c r="K10" s="53">
        <f>K11+K12+K16+K20+K21+K22+K25+K26</f>
        <v>4759108</v>
      </c>
      <c r="L10" s="53">
        <f>L11+L12+L16+L20+L21+L22+L25+L26</f>
        <v>4860108</v>
      </c>
      <c r="M10" s="53">
        <f>M11+M12+M16+M20+M21+M22+M25+M26</f>
        <v>4860108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601663</v>
      </c>
      <c r="K12" s="53">
        <v>601663</v>
      </c>
      <c r="L12" s="53">
        <f>SUM(L13:L15)</f>
        <v>599175</v>
      </c>
      <c r="M12" s="53">
        <f>SUM(M13:M15)</f>
        <v>599175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131582</v>
      </c>
      <c r="K13" s="7">
        <v>131582</v>
      </c>
      <c r="L13" s="7">
        <v>116497</v>
      </c>
      <c r="M13" s="7">
        <v>116497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/>
      <c r="K14" s="7"/>
      <c r="L14" s="7"/>
      <c r="M14" s="7"/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470081</v>
      </c>
      <c r="K15" s="7">
        <v>470081</v>
      </c>
      <c r="L15" s="7">
        <v>482678</v>
      </c>
      <c r="M15" s="7">
        <v>482678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1806764</v>
      </c>
      <c r="K16" s="53">
        <f>SUM(K17:K19)</f>
        <v>1806764</v>
      </c>
      <c r="L16" s="53">
        <f>SUM(L17:L19)</f>
        <v>1699880</v>
      </c>
      <c r="M16" s="53">
        <f>SUM(M17:M19)</f>
        <v>1699880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1233286</v>
      </c>
      <c r="K17" s="7">
        <v>1233286</v>
      </c>
      <c r="L17" s="7">
        <v>1180472</v>
      </c>
      <c r="M17" s="7">
        <v>1180472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308322</v>
      </c>
      <c r="K18" s="7">
        <v>308322</v>
      </c>
      <c r="L18" s="7">
        <v>295118</v>
      </c>
      <c r="M18" s="7">
        <v>295118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265156</v>
      </c>
      <c r="K19" s="7">
        <v>265156</v>
      </c>
      <c r="L19" s="7">
        <v>224290</v>
      </c>
      <c r="M19" s="7">
        <v>224290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2228650</v>
      </c>
      <c r="K20" s="7">
        <v>2228650</v>
      </c>
      <c r="L20" s="7">
        <v>2199169</v>
      </c>
      <c r="M20" s="7">
        <v>2199169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122031</v>
      </c>
      <c r="K21" s="7">
        <v>122031</v>
      </c>
      <c r="L21" s="7">
        <v>361884</v>
      </c>
      <c r="M21" s="7">
        <v>361884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/>
      <c r="K26" s="7"/>
      <c r="L26" s="7"/>
      <c r="M26" s="7"/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189807</v>
      </c>
      <c r="K27" s="53">
        <f>SUM(K28:K32)</f>
        <v>189807</v>
      </c>
      <c r="L27" s="53">
        <f>SUM(L28:L32)</f>
        <v>19399</v>
      </c>
      <c r="M27" s="53">
        <f>SUM(M28:M32)</f>
        <v>19399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189807</v>
      </c>
      <c r="K29" s="7">
        <v>189807</v>
      </c>
      <c r="L29" s="7">
        <v>19399</v>
      </c>
      <c r="M29" s="7">
        <v>19399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/>
      <c r="M32" s="7"/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187403</v>
      </c>
      <c r="K33" s="53">
        <f>SUM(K34:K37)</f>
        <v>187403</v>
      </c>
      <c r="L33" s="53">
        <f>SUM(L34:L37)</f>
        <v>4405426</v>
      </c>
      <c r="M33" s="53">
        <f>SUM(M34:M37)</f>
        <v>4405426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187403</v>
      </c>
      <c r="K35" s="7">
        <v>187403</v>
      </c>
      <c r="L35" s="7">
        <v>4405426</v>
      </c>
      <c r="M35" s="7">
        <v>4405426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285612</v>
      </c>
      <c r="K42" s="53">
        <f>K7+K27+K38+K40</f>
        <v>285612</v>
      </c>
      <c r="L42" s="53">
        <f>L7+L27+L38+L40</f>
        <v>19399</v>
      </c>
      <c r="M42" s="53">
        <f>M7+M27+M38+M40</f>
        <v>19399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4946511</v>
      </c>
      <c r="K43" s="53">
        <f>K10+K33+K39+K41</f>
        <v>4946511</v>
      </c>
      <c r="L43" s="53">
        <f>L10+L33+L39+L41</f>
        <v>9265534</v>
      </c>
      <c r="M43" s="53">
        <f>M10+M33+M39+M41</f>
        <v>9265534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-4660899</v>
      </c>
      <c r="K44" s="53">
        <f>K42-K43</f>
        <v>-4660899</v>
      </c>
      <c r="L44" s="53">
        <f>L42-L43</f>
        <v>-9246135</v>
      </c>
      <c r="M44" s="53">
        <f>M42-M43</f>
        <v>-9246135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4660899</v>
      </c>
      <c r="K46" s="53">
        <f>IF(K43&gt;K42,K43-K42,0)</f>
        <v>4660899</v>
      </c>
      <c r="L46" s="53">
        <f>IF(L43&gt;L42,L43-L42,0)</f>
        <v>9246135</v>
      </c>
      <c r="M46" s="53">
        <f>IF(M43&gt;M42,M43-M42,0)</f>
        <v>9246135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-197699</v>
      </c>
      <c r="K47" s="7">
        <v>-197699</v>
      </c>
      <c r="L47" s="7">
        <v>-197699</v>
      </c>
      <c r="M47" s="7">
        <v>-197699</v>
      </c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-4463200</v>
      </c>
      <c r="K48" s="53">
        <f>K44-K47</f>
        <v>-4463200</v>
      </c>
      <c r="L48" s="53">
        <f>L44-L47</f>
        <v>-9048436</v>
      </c>
      <c r="M48" s="53">
        <f>M44-M47</f>
        <v>-9048436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4463200</v>
      </c>
      <c r="K50" s="61">
        <f>IF(K48&lt;0,-K48,0)</f>
        <v>4463200</v>
      </c>
      <c r="L50" s="61">
        <f>IF(L48&lt;0,-L48,0)</f>
        <v>9048436</v>
      </c>
      <c r="M50" s="61">
        <f>IF(M48&lt;0,-M48,0)</f>
        <v>9048436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v>-4463200</v>
      </c>
      <c r="K56" s="6">
        <v>-4463200</v>
      </c>
      <c r="L56" s="6">
        <v>-9048436</v>
      </c>
      <c r="M56" s="6">
        <v>-9048436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-4463200</v>
      </c>
      <c r="K67" s="61">
        <f>K56+K66</f>
        <v>-4463200</v>
      </c>
      <c r="L67" s="61">
        <f>L56+L66</f>
        <v>-9048436</v>
      </c>
      <c r="M67" s="61">
        <f>M56+M66</f>
        <v>-9048436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327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1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-4463200</v>
      </c>
      <c r="K7" s="7">
        <v>-9246135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2228650</v>
      </c>
      <c r="K8" s="7">
        <v>2199169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2032790</v>
      </c>
      <c r="K9" s="7">
        <v>9900549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>
        <v>683062</v>
      </c>
      <c r="K10" s="7">
        <v>785031</v>
      </c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/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481302</v>
      </c>
      <c r="K13" s="53">
        <f>SUM(K7:K12)</f>
        <v>3638614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>
        <v>301198</v>
      </c>
      <c r="K14" s="7">
        <v>1884684</v>
      </c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60948</v>
      </c>
      <c r="K16" s="7">
        <v>107950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>
        <v>114213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362146</v>
      </c>
      <c r="K18" s="53">
        <f>SUM(K14:K17)</f>
        <v>2106847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119156</v>
      </c>
      <c r="K19" s="53">
        <f>IF(K13&gt;K18,K13-K18,0)</f>
        <v>1531767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/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>
        <v>88845</v>
      </c>
      <c r="K25" s="7">
        <v>0</v>
      </c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88845</v>
      </c>
      <c r="K27" s="53">
        <f>SUM(K22:K26)</f>
        <v>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/>
      <c r="K28" s="7">
        <v>201386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0</v>
      </c>
      <c r="K31" s="53">
        <f>SUM(K28:K30)</f>
        <v>201386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88845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0</v>
      </c>
      <c r="K33" s="53">
        <f>IF(K31&gt;K27,K31-K27,0)</f>
        <v>201386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111050</v>
      </c>
      <c r="K39" s="7">
        <v>122679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111050</v>
      </c>
      <c r="K44" s="53">
        <f>SUM(K39:K43)</f>
        <v>122679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111050</v>
      </c>
      <c r="K46" s="53">
        <f>IF(K44&gt;K38,K44-K38,0)</f>
        <v>122679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96951</v>
      </c>
      <c r="K47" s="53">
        <f>IF(K19-K20+K32-K33+K45-K46&gt;0,K19-K20+K32-K33+K45-K46,0)</f>
        <v>1207702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626416</v>
      </c>
      <c r="K49" s="7">
        <v>723367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v>96951</v>
      </c>
      <c r="K50" s="7">
        <v>1207702</v>
      </c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723367</v>
      </c>
      <c r="K52" s="61">
        <f>K49+K50-K51</f>
        <v>1931069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1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1" sqref="K1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8" width="9.140625" style="76" customWidth="1"/>
    <col min="9" max="9" width="5.28125" style="76" customWidth="1"/>
    <col min="10" max="10" width="9.28125" style="76" customWidth="1"/>
    <col min="11" max="11" width="10.7109375" style="76" customWidth="1"/>
    <col min="12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">
      <c r="A2" s="42"/>
      <c r="B2" s="74"/>
      <c r="C2" s="269" t="s">
        <v>282</v>
      </c>
      <c r="D2" s="269"/>
      <c r="E2" s="77"/>
      <c r="F2" s="43" t="s">
        <v>344</v>
      </c>
      <c r="G2" s="270" t="s">
        <v>340</v>
      </c>
      <c r="H2" s="271"/>
      <c r="I2" s="74"/>
      <c r="J2" s="74"/>
      <c r="K2" s="74"/>
      <c r="L2" s="78"/>
    </row>
    <row r="3" spans="1:11" ht="32.25">
      <c r="A3" s="272"/>
      <c r="B3" s="272"/>
      <c r="C3" s="272"/>
      <c r="D3" s="272"/>
      <c r="E3" s="272"/>
      <c r="F3" s="272"/>
      <c r="G3" s="272"/>
      <c r="H3" s="272"/>
      <c r="I3" s="81" t="s">
        <v>305</v>
      </c>
      <c r="J3" s="82" t="s">
        <v>150</v>
      </c>
      <c r="K3" s="82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283</v>
      </c>
      <c r="K4" s="83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112021200</v>
      </c>
      <c r="K5" s="45">
        <v>112021200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/>
      <c r="K6" s="46"/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>
        <v>988000</v>
      </c>
      <c r="K7" s="46">
        <v>988000</v>
      </c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-142992263</v>
      </c>
      <c r="K8" s="46">
        <v>-251245419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-4463200</v>
      </c>
      <c r="K9" s="46">
        <v>-9048436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>
        <v>121062553</v>
      </c>
      <c r="K10" s="46">
        <v>117893750</v>
      </c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86616290</v>
      </c>
      <c r="K14" s="79">
        <f>SUM(K5:K13)</f>
        <v>-29390905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Tajnica</cp:lastModifiedBy>
  <cp:lastPrinted>2013-04-29T10:56:02Z</cp:lastPrinted>
  <dcterms:created xsi:type="dcterms:W3CDTF">2008-10-17T11:51:54Z</dcterms:created>
  <dcterms:modified xsi:type="dcterms:W3CDTF">2013-04-29T10:56:51Z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