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1400" windowHeight="600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<sst xmlns="http://schemas.openxmlformats.org/spreadsheetml/2006/main" count="399" uniqueCount="346">
  <si>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</si>
  <si>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</si>
  <si>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</si>
  <si>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</si>
  <si>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</si>
  <si>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</si>
  <si>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</si>
  <si>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</si>
  <si>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</si>
  <si>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</si>
  <si>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</si>
  <si>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</si>
  <si>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</si>
  <si>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</si>
  <si>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</si>
  <si>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</si>
  <si>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</si>
  <si>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</si>
  <si>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</si>
  <si>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</si>
  <si>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</si>
  <si>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</si>
  <si>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</si>
  <si>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</si>
  <si>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</si>
  <si>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</si>
  <si>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</si>
  <si>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</si>
  <si>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</si>
  <si>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</si>
  <si>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</si>
  <si>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</si>
  <si>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</si>
  <si>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</si>
  <si>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</si>
  <si>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</si>
  <si>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</si>
  <si>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</si>
  <si>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</si>
  <si>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</si>
  <si>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</si>
  <si>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</si>
  <si>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</si>
  <si>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</si>
  <si>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</si>
  <si>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</si>
  <si>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</si>
  <si>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</si>
  <si>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</si>
  <si>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</si>
  <si>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</si>
  <si>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</si>
  <si>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</si>
  <si>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</si>
  <si>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</si>
  <si>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</si>
  <si>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</si>
  <si>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</si>
  <si>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</si>
  <si>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</si>
  <si>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</si>
  <si>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</si>
  <si>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</si>
  <si>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</si>
  <si>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</si>
  <si>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</si>
  <si>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</si>
  <si>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</si>
  <si>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</si>
  <si>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</si>
  <si>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</si>
  <si>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</si>
  <si>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</si>
  <si>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</si>
  <si>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</si>
  <si>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</si>
  <si>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</si>
  <si>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</si>
  <si>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</si>
  <si>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</si>
  <si>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</si>
  <si>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</si>
  <si>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</si>
  <si>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</si>
  <si>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</si>
  <si>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</si>
  <si>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</si>
  <si>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</si>
  <si>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</si>
  <si>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</si>
  <si>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</si>
  <si>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</si>
  <si>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</si>
  <si>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</si>
  <si>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</si>
  <si>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</si>
  <si>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</si>
  <si>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</si>
  <si>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</si>
  <si>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</si>
  <si>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</si>
  <si>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</si>
  <si>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</si>
  <si>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</si>
  <si>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</si>
  <si>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</si>
  <si>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</si>
  <si>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</si>
  <si>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</si>
  <si>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</si>
  <si>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</si>
  <si>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</si>
  <si>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</si>
  <si>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</si>
  <si>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</si>
  <si>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</si>
  <si>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</si>
  <si>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</si>
  <si>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</si>
  <si>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</si>
  <si>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</si>
  <si>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</si>
  <si>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</si>
  <si>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</si>
  <si>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</si>
  <si>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</si>
  <si>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</si>
  <si>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</si>
  <si>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</si>
  <si>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</si>
  <si>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</si>
  <si>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</si>
  <si>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</si>
  <si>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</si>
  <si>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</si>
  <si>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</si>
  <si>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</si>
  <si>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</si>
  <si>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</si>
  <si>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</si>
  <si>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</si>
  <si>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</si>
  <si>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</si>
  <si>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</si>
  <si>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</si>
  <si>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</si>
  <si>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</si>
  <si>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</si>
  <si>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</si>
  <si>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</si>
  <si>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</si>
  <si>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</si>
  <si>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</si>
  <si>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</si>
  <si>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</si>
  <si>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</si>
  <si>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</si>
  <si>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</si>
  <si>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</si>
  <si>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</si>
  <si>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</si>
  <si>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</si>
  <si>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</si>
  <si>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</si>
  <si>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</si>
  <si>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</si>
  <si>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</si>
  <si>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</si>
  <si>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</si>
  <si>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</si>
  <si>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</si>
  <si>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</si>
  <si>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</si>
  <si>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</si>
  <si>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</si>
  <si>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</si>
  <si>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</si>
  <si>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</si>
  <si>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</si>
  <si>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</si>
  <si>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</si>
  <si>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</si>
  <si>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</si>
  <si>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</si>
  <si>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</si>
  <si>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</si>
  <si>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</si>
  <si>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</si>
  <si>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</si>
  <si>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</si>
  <si>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</si>
  <si>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</si>
  <si>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</si>
  <si>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</si>
  <si>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</si>
  <si>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</si>
  <si>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</si>
  <si>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</si>
  <si>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</si>
  <si>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</si>
  <si>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</si>
  <si>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</si>
  <si>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</si>
  <si>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</si>
  <si>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</si>
  <si>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</si>
  <si>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</si>
  <si>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</si>
  <si>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</si>
  <si>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</si>
  <si>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</si>
  <si>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</si>
  <si>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</si>
  <si>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</si>
  <si>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</si>
  <si>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</si>
  <si>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</si>
  <si>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</si>
  <si>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</si>
  <si>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</si>
  <si>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</si>
  <si>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</si>
  <si>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</si>
  <si>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</si>
  <si>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</si>
  <si>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</si>
  <si>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</si>
  <si>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</si>
  <si>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</si>
  <si>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</si>
  <si>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</si>
  <si>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</si>
  <si>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</si>
  <si>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</si>
  <si>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</si>
  <si>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</si>
  <si>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</si>
  <si>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</si>
  <si>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</si>
  <si>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</si>
  <si>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</si>
  <si>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</si>
  <si>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</si>
  <si>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</si>
  <si>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</si>
  <si>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</si>
  <si>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</si>
  <si>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</si>
  <si>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</si>
  <si>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</si>
  <si>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</si>
  <si>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</si>
  <si>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</si>
  <si>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</si>
  <si>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</si>
  <si>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</si>
  <si>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</si>
  <si>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</si>
  <si>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</si>
  <si>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</si>
  <si>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</si>
  <si>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</si>
  <si>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</si>
  <si>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</si>
  <si>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</si>
  <si>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</si>
  <si>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</si>
  <si>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</si>
  <si>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</si>
  <si>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</si>
  <si>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</si>
  <si>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</si>
  <si>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</si>
  <si>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</si>
  <si>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</si>
  <si>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</si>
  <si>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</si>
  <si>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</si>
  <si>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</si>
  <si>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</si>
  <si>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</si>
  <si>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</si>
  <si>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</si>
  <si>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</si>
  <si>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</si>
  <si>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</si>
  <si>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</si>
  <si>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</si>
  <si>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</si>
  <si>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</si>
  <si>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</si>
  <si>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</si>
  <si>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</si>
  <si>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</si>
  <si>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</si>
  <si>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</si>
  <si>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</si>
  <si>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</si>
  <si>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</si>
  <si>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</si>
  <si>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</si>
  <si>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</si>
  <si>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</si>
  <si>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</si>
  <si>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</si>
  <si>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</si>
  <si>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</si>
  <si>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</si>
  <si>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</si>
  <si>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</si>
  <si>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</si>
  <si>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</si>
  <si>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</si>
  <si>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</si>
  <si>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</si>
  <si>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</si>
  <si>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</si>
  <si>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</si>
  <si>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</si>
  <si>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</si>
  <si>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</si>
  <si>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</si>
  <si>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</si>
  <si>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</si>
  <si>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30.06.2012.</t>
  </si>
  <si>
    <t>03324869</t>
  </si>
  <si>
    <t>060008601</t>
  </si>
  <si>
    <t>88429213928</t>
  </si>
  <si>
    <t>Hoteli "Živogošće" d.d.</t>
  </si>
  <si>
    <t>Igrane</t>
  </si>
  <si>
    <t>Živogošće, Porat 136</t>
  </si>
  <si>
    <t>tajnik@hoteli-zivogosce.t-com.hr</t>
  </si>
  <si>
    <t>www.hoteli-zivogosce.hr</t>
  </si>
  <si>
    <t>Podgora</t>
  </si>
  <si>
    <t>SPLITSKO-DALMATINSKA</t>
  </si>
  <si>
    <t>NE</t>
  </si>
  <si>
    <t>5510</t>
  </si>
  <si>
    <t>Toplak Ljiljana</t>
  </si>
  <si>
    <t>021/605-236</t>
  </si>
  <si>
    <t>021/627-179</t>
  </si>
  <si>
    <t>financije@hoteli-zivogosce.t-com.hr</t>
  </si>
  <si>
    <t>Grbić Hrvoje</t>
  </si>
  <si>
    <t>Hoteli "Živogošće" d.d., Živogošće</t>
  </si>
  <si>
    <t>01.01.2012.-30.06.2012.</t>
  </si>
  <si>
    <t>1.1.2012.</t>
  </si>
  <si>
    <t>30.6.2012.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</si>
</sst>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325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326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327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328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21329</v>
      </c>
      <c r="D14" s="179"/>
      <c r="E14" s="16"/>
      <c r="F14" s="173" t="s">
        <v>329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330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331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332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339</v>
      </c>
      <c r="D22" s="173" t="s">
        <v>333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17</v>
      </c>
      <c r="D24" s="173" t="s">
        <v>334</v>
      </c>
      <c r="E24" s="136"/>
      <c r="F24" s="136"/>
      <c r="G24" s="137"/>
      <c r="H24" s="51" t="s">
        <v>261</v>
      </c>
      <c r="I24" s="122">
        <v>169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335</v>
      </c>
      <c r="D26" s="25"/>
      <c r="E26" s="33"/>
      <c r="F26" s="24"/>
      <c r="G26" s="138" t="s">
        <v>263</v>
      </c>
      <c r="H26" s="159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43" t="s">
        <v>265</v>
      </c>
      <c r="F28" s="139"/>
      <c r="G28" s="139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74"/>
      <c r="C30" s="174"/>
      <c r="D30" s="175"/>
      <c r="E30" s="148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/>
      <c r="B32" s="174"/>
      <c r="C32" s="174"/>
      <c r="D32" s="175"/>
      <c r="E32" s="148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74"/>
      <c r="C34" s="174"/>
      <c r="D34" s="175"/>
      <c r="E34" s="148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337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338</v>
      </c>
      <c r="D48" s="156"/>
      <c r="E48" s="157"/>
      <c r="F48" s="16"/>
      <c r="G48" s="51" t="s">
        <v>271</v>
      </c>
      <c r="H48" s="160" t="s">
        <v>339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340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341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1" sqref="K111"/>
    </sheetView>
  </sheetViews>
  <sheetFormatPr defaultColWidth="9.140625" defaultRowHeight="12.75"/>
  <cols>
    <col min="1" max="8" width="9.140625" style="52" customWidth="1"/>
    <col min="9" max="9" width="8.57421875" style="52" customWidth="1"/>
    <col min="10" max="10" width="10.5742187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324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342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240559044</v>
      </c>
      <c r="K8" s="53">
        <f>K9+K16+K26+K35+K39</f>
        <v>237039022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8821</v>
      </c>
      <c r="K9" s="53">
        <f>SUM(K10:K15)</f>
        <v>15220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8821</v>
      </c>
      <c r="K10" s="7">
        <v>15220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240415204</v>
      </c>
      <c r="K16" s="53">
        <f>SUM(K17:K25)</f>
        <v>236888783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104864406</v>
      </c>
      <c r="K17" s="7">
        <v>104864406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133403726</v>
      </c>
      <c r="K18" s="7">
        <v>129552333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1718089</v>
      </c>
      <c r="K19" s="7">
        <v>1945963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343398</v>
      </c>
      <c r="K20" s="7">
        <v>437911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85585</v>
      </c>
      <c r="K25" s="7">
        <v>88170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135019</v>
      </c>
      <c r="K26" s="53">
        <f>SUM(K27:K34)</f>
        <v>135019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135019</v>
      </c>
      <c r="K29" s="7">
        <v>135019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6902449</v>
      </c>
      <c r="K40" s="53">
        <f>K41+K49+K56+K64</f>
        <v>13072200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468938</v>
      </c>
      <c r="K41" s="53">
        <f>SUM(K42:K48)</f>
        <v>1043718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468938</v>
      </c>
      <c r="K42" s="7">
        <v>1043718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5807095</v>
      </c>
      <c r="K49" s="53">
        <f>SUM(K50:K55)</f>
        <v>10269027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2725859</v>
      </c>
      <c r="K51" s="7">
        <v>6368900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2958087</v>
      </c>
      <c r="K54" s="7">
        <v>2999835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123149</v>
      </c>
      <c r="K55" s="7">
        <v>900292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626416</v>
      </c>
      <c r="K64" s="7">
        <v>1759455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247461493</v>
      </c>
      <c r="K66" s="53">
        <f>K7+K8+K40+K65</f>
        <v>250111222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91079490</v>
      </c>
      <c r="K69" s="54">
        <f>K70+K71+K72+K78+K79+K82+K85</f>
        <v>84859337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112021200</v>
      </c>
      <c r="K70" s="7">
        <v>112021200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988000</v>
      </c>
      <c r="K72" s="53">
        <f>K73+K74-K75+K76+K77</f>
        <v>1047375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988000</v>
      </c>
      <c r="K73" s="7">
        <v>988000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>
        <v>59375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121853347</v>
      </c>
      <c r="K78" s="7">
        <v>120212384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-139346199</v>
      </c>
      <c r="K79" s="53">
        <f>K80-K81</f>
        <v>-142201468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139346199</v>
      </c>
      <c r="K81" s="7">
        <v>142201468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-4436858</v>
      </c>
      <c r="K82" s="53">
        <f>K83-K84</f>
        <v>-6220154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4436858</v>
      </c>
      <c r="K84" s="7">
        <v>6220154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31464164</v>
      </c>
      <c r="K90" s="53">
        <f>SUM(K91:K99)</f>
        <v>30843866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1015671</v>
      </c>
      <c r="K93" s="7">
        <v>790770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30448493</v>
      </c>
      <c r="K99" s="7">
        <v>30053096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124917839</v>
      </c>
      <c r="K100" s="53">
        <f>SUM(K101:K112)</f>
        <v>134408019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118183660</v>
      </c>
      <c r="K103" s="7">
        <v>118390232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1081479</v>
      </c>
      <c r="K104" s="7">
        <v>6923031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4930391</v>
      </c>
      <c r="K105" s="7">
        <v>8075421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379566</v>
      </c>
      <c r="K108" s="7">
        <v>627016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262529</v>
      </c>
      <c r="K109" s="7">
        <v>353402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80214</v>
      </c>
      <c r="K112" s="7">
        <v>38917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247461493</v>
      </c>
      <c r="K114" s="53">
        <f>K69+K86+K90+K100+K113</f>
        <v>250111222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324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7222853</v>
      </c>
      <c r="K7" s="54">
        <f>SUM(K8:K9)</f>
        <v>7220632</v>
      </c>
      <c r="L7" s="54">
        <f>SUM(L8:L9)</f>
        <v>8059601</v>
      </c>
      <c r="M7" s="54">
        <f>SUM(M8:M9)</f>
        <v>7963796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7087745</v>
      </c>
      <c r="K8" s="7">
        <v>7085524</v>
      </c>
      <c r="L8" s="7">
        <v>7953543</v>
      </c>
      <c r="M8" s="7">
        <v>7953543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135108</v>
      </c>
      <c r="K9" s="7">
        <v>135108</v>
      </c>
      <c r="L9" s="7">
        <v>106058</v>
      </c>
      <c r="M9" s="7">
        <v>10253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13451984</v>
      </c>
      <c r="K10" s="53">
        <f>K11+K12+K16+K20+K21+K22+K25+K26</f>
        <v>8669209</v>
      </c>
      <c r="L10" s="53">
        <f>L11+L12+L16+L20+L21+L22+L25+L26</f>
        <v>14436342</v>
      </c>
      <c r="M10" s="53">
        <f>M11+M12+M16+M20+M21+M22+M25+M26</f>
        <v>9677234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4672764</v>
      </c>
      <c r="K12" s="53">
        <f>SUM(K13:K15)</f>
        <v>4071504</v>
      </c>
      <c r="L12" s="53">
        <f>SUM(L13:L15)</f>
        <v>5108340</v>
      </c>
      <c r="M12" s="53">
        <f>SUM(M13:M15)</f>
        <v>4506677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3077850</v>
      </c>
      <c r="K13" s="7">
        <v>2928177</v>
      </c>
      <c r="L13" s="7">
        <v>3597727</v>
      </c>
      <c r="M13" s="7">
        <v>3466145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1594914</v>
      </c>
      <c r="K15" s="7">
        <v>1143327</v>
      </c>
      <c r="L15" s="7">
        <v>1510613</v>
      </c>
      <c r="M15" s="7">
        <v>1040532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3829242</v>
      </c>
      <c r="K16" s="53">
        <f>SUM(K17:K19)</f>
        <v>2031149</v>
      </c>
      <c r="L16" s="53">
        <f>SUM(L17:L19)</f>
        <v>4126286</v>
      </c>
      <c r="M16" s="53">
        <f>SUM(M17:M19)</f>
        <v>2319522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2612559</v>
      </c>
      <c r="K17" s="7">
        <v>1385192</v>
      </c>
      <c r="L17" s="7">
        <v>2837326</v>
      </c>
      <c r="M17" s="7">
        <v>1604040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654712</v>
      </c>
      <c r="K18" s="7">
        <v>347870</v>
      </c>
      <c r="L18" s="7">
        <v>709332</v>
      </c>
      <c r="M18" s="7">
        <v>401010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561971</v>
      </c>
      <c r="K19" s="7">
        <v>298087</v>
      </c>
      <c r="L19" s="7">
        <v>579628</v>
      </c>
      <c r="M19" s="7">
        <v>314472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4514754</v>
      </c>
      <c r="K20" s="7">
        <v>2257377</v>
      </c>
      <c r="L20" s="7">
        <v>4445130</v>
      </c>
      <c r="M20" s="7">
        <v>2216480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435224</v>
      </c>
      <c r="K21" s="7">
        <v>309179</v>
      </c>
      <c r="L21" s="7">
        <v>756586</v>
      </c>
      <c r="M21" s="7">
        <v>634555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7"/>
      <c r="M26" s="7"/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1211290</v>
      </c>
      <c r="K27" s="53">
        <f>SUM(K28:K32)</f>
        <v>764603</v>
      </c>
      <c r="L27" s="53">
        <f>SUM(L28:L32)</f>
        <v>318982</v>
      </c>
      <c r="M27" s="53">
        <f>SUM(M28:M32)</f>
        <v>129175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1211290</v>
      </c>
      <c r="K29" s="7">
        <v>764603</v>
      </c>
      <c r="L29" s="7">
        <v>318982</v>
      </c>
      <c r="M29" s="7">
        <v>129175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1171865</v>
      </c>
      <c r="K33" s="53">
        <f>SUM(K34:K37)</f>
        <v>941397</v>
      </c>
      <c r="L33" s="53">
        <f>SUM(L34:L37)</f>
        <v>557792</v>
      </c>
      <c r="M33" s="53">
        <f>SUM(M34:M37)</f>
        <v>370389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1171865</v>
      </c>
      <c r="K35" s="7">
        <v>941397</v>
      </c>
      <c r="L35" s="7">
        <v>557792</v>
      </c>
      <c r="M35" s="7">
        <v>370389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8434143</v>
      </c>
      <c r="K42" s="53">
        <f>K7+K27+K38+K40</f>
        <v>7985235</v>
      </c>
      <c r="L42" s="53">
        <f>L7+L27+L38+L40</f>
        <v>8378583</v>
      </c>
      <c r="M42" s="53">
        <f>M7+M27+M38+M40</f>
        <v>8092971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14623849</v>
      </c>
      <c r="K43" s="53">
        <f>K10+K33+K39+K41</f>
        <v>9610606</v>
      </c>
      <c r="L43" s="53">
        <f>L10+L33+L39+L41</f>
        <v>14994134</v>
      </c>
      <c r="M43" s="53">
        <f>M10+M33+M39+M41</f>
        <v>10047623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-6189706</v>
      </c>
      <c r="K44" s="53">
        <f>K42-K43</f>
        <v>-1625371</v>
      </c>
      <c r="L44" s="53">
        <f>L42-L43</f>
        <v>-6615551</v>
      </c>
      <c r="M44" s="53">
        <f>M42-M43</f>
        <v>-1954652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6189706</v>
      </c>
      <c r="K46" s="53">
        <f>IF(K43&gt;K42,K43-K42,0)</f>
        <v>1625371</v>
      </c>
      <c r="L46" s="53">
        <f>IF(L43&gt;L42,L43-L42,0)</f>
        <v>6615551</v>
      </c>
      <c r="M46" s="53">
        <f>IF(M43&gt;M42,M43-M42,0)</f>
        <v>1954652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>
        <v>-395397</v>
      </c>
      <c r="M47" s="7">
        <v>-197698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-6189706</v>
      </c>
      <c r="K48" s="53">
        <f>K44-K47</f>
        <v>-1625371</v>
      </c>
      <c r="L48" s="53">
        <f>L44-L47</f>
        <v>-6220154</v>
      </c>
      <c r="M48" s="53">
        <f>M44-M47</f>
        <v>-1756954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6189706</v>
      </c>
      <c r="K50" s="61">
        <f>IF(K48&lt;0,-K48,0)</f>
        <v>1625371</v>
      </c>
      <c r="L50" s="61">
        <f>IF(L48&lt;0,-L48,0)</f>
        <v>6220154</v>
      </c>
      <c r="M50" s="61">
        <f>IF(M48&lt;0,-M48,0)</f>
        <v>1756954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-6189706</v>
      </c>
      <c r="K56" s="6">
        <v>-1625371</v>
      </c>
      <c r="L56" s="6">
        <v>-6220154</v>
      </c>
      <c r="M56" s="6">
        <v>-1756954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-12505965</v>
      </c>
      <c r="K57" s="53">
        <f>SUM(K58:K64)</f>
        <v>-6258107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-12495715</v>
      </c>
      <c r="K59" s="7">
        <v>-6247857</v>
      </c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-10250</v>
      </c>
      <c r="K60" s="7">
        <v>-10250</v>
      </c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-12505965</v>
      </c>
      <c r="K66" s="53">
        <f>K57-K65</f>
        <v>-6258107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-18695671</v>
      </c>
      <c r="K67" s="61">
        <f>K56+K66</f>
        <v>-7883478</v>
      </c>
      <c r="L67" s="61">
        <f>L56+L66</f>
        <v>-6220154</v>
      </c>
      <c r="M67" s="61">
        <f>M56+M66</f>
        <v>-1756954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2">
      <selection activeCell="K43" sqref="K4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-6189706</v>
      </c>
      <c r="K7" s="7">
        <v>-6220154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4514754</v>
      </c>
      <c r="K8" s="7">
        <v>4445130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2914494</v>
      </c>
      <c r="K9" s="7">
        <v>3145030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1239542</v>
      </c>
      <c r="K13" s="53">
        <f>SUM(K7:K12)</f>
        <v>1370006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4666980</v>
      </c>
      <c r="K15" s="7">
        <v>4461932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743262</v>
      </c>
      <c r="K16" s="7">
        <v>574780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5410242</v>
      </c>
      <c r="K18" s="53">
        <f>SUM(K14:K17)</f>
        <v>5036712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4170700</v>
      </c>
      <c r="K20" s="53">
        <f>IF(K18&gt;K13,K18-K13,0)</f>
        <v>3666706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266363</v>
      </c>
      <c r="K28" s="7">
        <v>830654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266363</v>
      </c>
      <c r="K31" s="53">
        <f>SUM(K28:K30)</f>
        <v>830654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266363</v>
      </c>
      <c r="K33" s="53">
        <f>IF(K31&gt;K27,K31-K27,0)</f>
        <v>830654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3927751</v>
      </c>
      <c r="K36" s="7">
        <v>5893884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3927751</v>
      </c>
      <c r="K38" s="53">
        <f>SUM(K35:K37)</f>
        <v>5893884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271044</v>
      </c>
      <c r="K39" s="7">
        <v>263485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271044</v>
      </c>
      <c r="K44" s="53">
        <f>SUM(K39:K43)</f>
        <v>263485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3656707</v>
      </c>
      <c r="K45" s="53">
        <f>IF(K38&gt;K44,K38-K44,0)</f>
        <v>5630399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1133039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780356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789230</v>
      </c>
      <c r="K49" s="7">
        <v>626416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1133039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780356</v>
      </c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8874</v>
      </c>
      <c r="K52" s="61">
        <f>K49+K50-K51</f>
        <v>1759455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344</v>
      </c>
      <c r="F2" s="43" t="s">
        <v>250</v>
      </c>
      <c r="G2" s="285" t="s">
        <v>345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112021200</v>
      </c>
      <c r="K5" s="45">
        <v>112021200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1048625</v>
      </c>
      <c r="K7" s="46">
        <v>1047375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-142509376</v>
      </c>
      <c r="K8" s="46">
        <v>-142201468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-6189706</v>
      </c>
      <c r="K9" s="46">
        <v>-6220154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112461435</v>
      </c>
      <c r="K10" s="46">
        <v>120212384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76832178</v>
      </c>
      <c r="K14" s="79">
        <f>SUM(K5:K13)</f>
        <v>84859337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Hoteli "živogošće"dd.</cp:lastModifiedBy>
  <cp:lastPrinted>2012-07-28T04:50:33Z</cp:lastPrinted>
  <dcterms:created xsi:type="dcterms:W3CDTF">2008-10-17T11:51:54Z</dcterms:created>
  <dcterms:modified xsi:type="dcterms:W3CDTF">2011-10-18T14:12:22Z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