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16" windowWidth="15360" windowHeight="916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<sst xmlns="http://schemas.openxmlformats.org/spreadsheetml/2006/main" count="394" uniqueCount="345">
  <si>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</si>
  <si>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</si>
  <si>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</si>
  <si>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</si>
  <si>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</si>
  <si>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</si>
  <si>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</si>
  <si>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</si>
  <si>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</si>
  <si>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</si>
  <si>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</si>
  <si>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</si>
  <si>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</si>
  <si>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</si>
  <si>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</si>
  <si>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</si>
  <si>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</si>
  <si>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</si>
  <si>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</si>
  <si>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</si>
  <si>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</si>
  <si>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</si>
  <si>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</si>
  <si>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</si>
  <si>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</si>
  <si>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</si>
  <si>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</si>
  <si>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</si>
  <si>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</si>
  <si>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</si>
  <si>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</si>
  <si>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</si>
  <si>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</si>
  <si>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</si>
  <si>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</si>
  <si>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</si>
  <si>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</si>
  <si>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</si>
  <si>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</si>
  <si>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</si>
  <si>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</si>
  <si>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</si>
  <si>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</si>
  <si>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</si>
  <si>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</si>
  <si>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</si>
  <si>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</si>
  <si>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</si>
  <si>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</si>
  <si>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</si>
  <si>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</si>
  <si>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</si>
  <si>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</si>
  <si>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</si>
  <si>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</si>
  <si>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</si>
  <si>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</si>
  <si>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</si>
  <si>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</si>
  <si>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</si>
  <si>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</si>
  <si>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</si>
  <si>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</si>
  <si>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</si>
  <si>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</si>
  <si>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</si>
  <si>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</si>
  <si>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</si>
  <si>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</si>
  <si>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</si>
  <si>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</si>
  <si>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</si>
  <si>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</si>
  <si>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</si>
  <si>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</si>
  <si>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</si>
  <si>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</si>
  <si>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</si>
  <si>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</si>
  <si>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</si>
  <si>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</si>
  <si>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</si>
  <si>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</si>
  <si>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</si>
  <si>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</si>
  <si>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</si>
  <si>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</si>
  <si>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</si>
  <si>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</si>
  <si>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</si>
  <si>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</si>
  <si>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</si>
  <si>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</si>
  <si>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</si>
  <si>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</si>
  <si>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</si>
  <si>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</si>
  <si>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</si>
  <si>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</si>
  <si>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</si>
  <si>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</si>
  <si>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</si>
  <si>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</si>
  <si>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</si>
  <si>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</si>
  <si>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</si>
  <si>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</si>
  <si>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</si>
  <si>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</si>
  <si>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</si>
  <si>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</si>
  <si>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</si>
  <si>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</si>
  <si>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</si>
  <si>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</si>
  <si>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</si>
  <si>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</si>
  <si>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</si>
  <si>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</si>
  <si>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</si>
  <si>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</si>
  <si>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</si>
  <si>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</si>
  <si>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</si>
  <si>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</si>
  <si>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</si>
  <si>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</si>
  <si>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</si>
  <si>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</si>
  <si>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</si>
  <si>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</si>
  <si>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</si>
  <si>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</si>
  <si>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</si>
  <si>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</si>
  <si>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</si>
  <si>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</si>
  <si>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</si>
  <si>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</si>
  <si>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</si>
  <si>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</si>
  <si>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</si>
  <si>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</si>
  <si>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</si>
  <si>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</si>
  <si>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</si>
  <si>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</si>
  <si>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</si>
  <si>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</si>
  <si>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</si>
  <si>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</si>
  <si>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</si>
  <si>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</si>
  <si>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</si>
  <si>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</si>
  <si>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</si>
  <si>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</si>
  <si>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</si>
  <si>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</si>
  <si>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</si>
  <si>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</si>
  <si>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</si>
  <si>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</si>
  <si>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</si>
  <si>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</si>
  <si>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</si>
  <si>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</si>
  <si>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</si>
  <si>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</si>
  <si>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</si>
  <si>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</si>
  <si>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</si>
  <si>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</si>
  <si>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</si>
  <si>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</si>
  <si>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</si>
  <si>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</si>
  <si>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</si>
  <si>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</si>
  <si>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</si>
  <si>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</si>
  <si>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</si>
  <si>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</si>
  <si>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</si>
  <si>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</si>
  <si>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</si>
  <si>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</si>
  <si>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</si>
  <si>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</si>
  <si>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</si>
  <si>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</si>
  <si>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</si>
  <si>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</si>
  <si>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</si>
  <si>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</si>
  <si>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</si>
  <si>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</si>
  <si>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</si>
  <si>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</si>
  <si>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</si>
  <si>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</si>
  <si>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</si>
  <si>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</si>
  <si>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</si>
  <si>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</si>
  <si>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</si>
  <si>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</si>
  <si>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</si>
  <si>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</si>
  <si>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</si>
  <si>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</si>
  <si>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</si>
  <si>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</si>
  <si>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</si>
  <si>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</si>
  <si>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</si>
  <si>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</si>
  <si>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</si>
  <si>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</si>
  <si>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</si>
  <si>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</si>
  <si>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</si>
  <si>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</si>
  <si>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</si>
  <si>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</si>
  <si>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</si>
  <si>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</si>
  <si>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</si>
  <si>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</si>
  <si>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</si>
  <si>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</si>
  <si>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</si>
  <si>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</si>
  <si>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</si>
  <si>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</si>
  <si>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</si>
  <si>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</si>
  <si>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</si>
  <si>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</si>
  <si>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</si>
  <si>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</si>
  <si>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</si>
  <si>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</si>
  <si>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</si>
  <si>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</si>
  <si>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</si>
  <si>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</si>
  <si>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</si>
  <si>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</si>
  <si>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</si>
  <si>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</si>
  <si>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</si>
  <si>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</si>
  <si>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</si>
  <si>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</si>
  <si>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</si>
  <si>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</si>
  <si>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</si>
  <si>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</si>
  <si>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</si>
  <si>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</si>
  <si>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</si>
  <si>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</si>
  <si>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</si>
  <si>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</si>
  <si>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</si>
  <si>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</si>
  <si>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</si>
  <si>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</si>
  <si>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</si>
  <si>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</si>
  <si>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</si>
  <si>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</si>
  <si>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</si>
  <si>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</si>
  <si>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</si>
  <si>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</si>
  <si>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</si>
  <si>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</si>
  <si>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</si>
  <si>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</si>
  <si>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</si>
  <si>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</si>
  <si>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</si>
  <si>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</si>
  <si>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</si>
  <si>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</si>
  <si>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</si>
  <si>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</si>
  <si>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</si>
  <si>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</si>
  <si>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</si>
  <si>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</si>
  <si>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</si>
  <si>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</si>
  <si>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</si>
  <si>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</si>
  <si>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</si>
  <si>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</si>
  <si>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</si>
  <si>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</si>
  <si>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</si>
  <si>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</si>
  <si>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</si>
  <si>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</si>
  <si>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</si>
  <si>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</si>
  <si>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</si>
  <si>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</si>
  <si>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</si>
  <si>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</si>
  <si>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</si>
  <si>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</si>
  <si>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</si>
  <si>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</si>
  <si>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</si>
  <si>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</si>
  <si>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</si>
  <si>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</si>
  <si>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</si>
  <si>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</si>
  <si>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</si>
  <si>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</si>
  <si>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31.03.2011.</t>
  </si>
  <si>
    <t>03324869</t>
  </si>
  <si>
    <t>060008601</t>
  </si>
  <si>
    <t>88429213928</t>
  </si>
  <si>
    <t>Hoteli Živogošće d.d.</t>
  </si>
  <si>
    <t>Igrane</t>
  </si>
  <si>
    <t>Živogošće, Porat 136</t>
  </si>
  <si>
    <t>tajnik@hoteli-zivogosce.t-com.hr</t>
  </si>
  <si>
    <t>www.hoteli-zivogosce.hr</t>
  </si>
  <si>
    <t>Splitsko-dalmatinska županija</t>
  </si>
  <si>
    <t>NE</t>
  </si>
  <si>
    <t>5510</t>
  </si>
  <si>
    <t>Toplak Ljiljana</t>
  </si>
  <si>
    <t>021/605-236</t>
  </si>
  <si>
    <t>021/627-179</t>
  </si>
  <si>
    <t>financije@hoteli-zivogosce.t-com.hr</t>
  </si>
  <si>
    <t>Grbić Hrvoje</t>
  </si>
  <si>
    <t>01.01.2011 -  31.03.2011</t>
  </si>
  <si>
    <t>01.01.2011 - 31.03.2011</t>
  </si>
  <si>
    <t>Hoteli "Živogošće" d.d.                                                                                                                  31.12.2010.  31.03.2011</t>
  </si>
  <si>
    <t>Hoteli "Živogošće" d.d.                                                                                                                          31.03.2010.                      31.03.2011.</t>
  </si>
  <si>
    <t>Hoteli "Živogošće"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</si>
</sst>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16" applyFont="1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13" fillId="0" borderId="19" xfId="16" applyNumberFormat="1" applyFont="1" applyFill="1" applyBorder="1" applyAlignment="1" applyProtection="1">
      <alignment horizontal="left" vertical="center"/>
      <protection hidden="1" locked="0"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E29" sqref="E28:G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248</v>
      </c>
      <c r="B1" s="138"/>
      <c r="C1" s="13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>
        <v>40544</v>
      </c>
      <c r="F2" s="12"/>
      <c r="G2" s="13" t="s">
        <v>250</v>
      </c>
      <c r="H2" s="123">
        <v>40633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324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325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326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327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21329</v>
      </c>
      <c r="D14" s="173"/>
      <c r="E14" s="16"/>
      <c r="F14" s="169" t="s">
        <v>328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329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330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4" t="s">
        <v>331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339</v>
      </c>
      <c r="D22" s="169"/>
      <c r="E22" s="177"/>
      <c r="F22" s="178"/>
      <c r="G22" s="165"/>
      <c r="H22" s="17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17</v>
      </c>
      <c r="D24" s="169" t="s">
        <v>332</v>
      </c>
      <c r="E24" s="177"/>
      <c r="F24" s="177"/>
      <c r="G24" s="178"/>
      <c r="H24" s="52" t="s">
        <v>261</v>
      </c>
      <c r="I24" s="125">
        <v>81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 t="s">
        <v>333</v>
      </c>
      <c r="D26" s="26"/>
      <c r="E26" s="100"/>
      <c r="F26" s="101"/>
      <c r="G26" s="180" t="s">
        <v>263</v>
      </c>
      <c r="H26" s="166"/>
      <c r="I26" s="127" t="s">
        <v>334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1" t="s">
        <v>264</v>
      </c>
      <c r="B28" s="148"/>
      <c r="C28" s="149"/>
      <c r="D28" s="149"/>
      <c r="E28" s="150" t="s">
        <v>265</v>
      </c>
      <c r="F28" s="151"/>
      <c r="G28" s="151"/>
      <c r="H28" s="152" t="s">
        <v>266</v>
      </c>
      <c r="I28" s="15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3"/>
      <c r="B30" s="144"/>
      <c r="C30" s="144"/>
      <c r="D30" s="145"/>
      <c r="E30" s="143"/>
      <c r="F30" s="144"/>
      <c r="G30" s="144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6"/>
      <c r="E31" s="146"/>
      <c r="F31" s="146"/>
      <c r="G31" s="147"/>
      <c r="H31" s="16"/>
      <c r="I31" s="104"/>
      <c r="J31" s="10"/>
      <c r="K31" s="10"/>
      <c r="L31" s="10"/>
    </row>
    <row r="32" spans="1:12" ht="12.75">
      <c r="A32" s="143"/>
      <c r="B32" s="144"/>
      <c r="C32" s="144"/>
      <c r="D32" s="145"/>
      <c r="E32" s="143"/>
      <c r="F32" s="144"/>
      <c r="G32" s="144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3"/>
      <c r="B34" s="144"/>
      <c r="C34" s="144"/>
      <c r="D34" s="145"/>
      <c r="E34" s="143"/>
      <c r="F34" s="144"/>
      <c r="G34" s="144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3"/>
      <c r="B36" s="144"/>
      <c r="C36" s="144"/>
      <c r="D36" s="145"/>
      <c r="E36" s="143"/>
      <c r="F36" s="144"/>
      <c r="G36" s="144"/>
      <c r="H36" s="157"/>
      <c r="I36" s="158"/>
      <c r="J36" s="10"/>
      <c r="K36" s="10"/>
      <c r="L36" s="10"/>
    </row>
    <row r="37" spans="1:12" ht="12.75">
      <c r="A37" s="106"/>
      <c r="B37" s="31"/>
      <c r="C37" s="142"/>
      <c r="D37" s="140"/>
      <c r="E37" s="16"/>
      <c r="F37" s="142"/>
      <c r="G37" s="140"/>
      <c r="H37" s="16"/>
      <c r="I37" s="96"/>
      <c r="J37" s="10"/>
      <c r="K37" s="10"/>
      <c r="L37" s="10"/>
    </row>
    <row r="38" spans="1:12" ht="12.75">
      <c r="A38" s="143"/>
      <c r="B38" s="144"/>
      <c r="C38" s="144"/>
      <c r="D38" s="145"/>
      <c r="E38" s="143"/>
      <c r="F38" s="144"/>
      <c r="G38" s="144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3"/>
      <c r="B40" s="144"/>
      <c r="C40" s="144"/>
      <c r="D40" s="145"/>
      <c r="E40" s="143"/>
      <c r="F40" s="144"/>
      <c r="G40" s="144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41"/>
      <c r="C44" s="157"/>
      <c r="D44" s="158"/>
      <c r="E44" s="27"/>
      <c r="F44" s="169"/>
      <c r="G44" s="144"/>
      <c r="H44" s="144"/>
      <c r="I44" s="145"/>
      <c r="J44" s="10"/>
      <c r="K44" s="10"/>
      <c r="L44" s="10"/>
    </row>
    <row r="45" spans="1:12" ht="12.75">
      <c r="A45" s="106"/>
      <c r="B45" s="31"/>
      <c r="C45" s="142"/>
      <c r="D45" s="140"/>
      <c r="E45" s="16"/>
      <c r="F45" s="142"/>
      <c r="G45" s="131"/>
      <c r="H45" s="36"/>
      <c r="I45" s="110"/>
      <c r="J45" s="10"/>
      <c r="K45" s="10"/>
      <c r="L45" s="10"/>
    </row>
    <row r="46" spans="1:12" ht="12.75">
      <c r="A46" s="154" t="s">
        <v>268</v>
      </c>
      <c r="B46" s="141"/>
      <c r="C46" s="169" t="s">
        <v>335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41"/>
      <c r="C48" s="134" t="s">
        <v>336</v>
      </c>
      <c r="D48" s="135"/>
      <c r="E48" s="136"/>
      <c r="F48" s="16"/>
      <c r="G48" s="52" t="s">
        <v>271</v>
      </c>
      <c r="H48" s="134" t="s">
        <v>337</v>
      </c>
      <c r="I48" s="136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41"/>
      <c r="C50" s="187" t="s">
        <v>338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4" t="s">
        <v>339</v>
      </c>
      <c r="D52" s="135"/>
      <c r="E52" s="135"/>
      <c r="F52" s="135"/>
      <c r="G52" s="135"/>
      <c r="H52" s="135"/>
      <c r="I52" s="171"/>
      <c r="J52" s="10"/>
      <c r="K52" s="10"/>
      <c r="L52" s="10"/>
    </row>
    <row r="53" spans="1:12" ht="12.75">
      <c r="A53" s="111"/>
      <c r="B53" s="21"/>
      <c r="C53" s="139" t="s">
        <v>273</v>
      </c>
      <c r="D53" s="139"/>
      <c r="E53" s="139"/>
      <c r="F53" s="139"/>
      <c r="G53" s="139"/>
      <c r="H53" s="13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8" t="s">
        <v>274</v>
      </c>
      <c r="C55" s="189"/>
      <c r="D55" s="189"/>
      <c r="E55" s="18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1"/>
      <c r="B57" s="190" t="s">
        <v>307</v>
      </c>
      <c r="C57" s="191"/>
      <c r="D57" s="191"/>
      <c r="E57" s="191"/>
      <c r="F57" s="191"/>
      <c r="G57" s="191"/>
      <c r="H57" s="191"/>
      <c r="I57" s="113"/>
      <c r="J57" s="10"/>
      <c r="K57" s="10"/>
      <c r="L57" s="10"/>
    </row>
    <row r="58" spans="1:12" ht="12.75">
      <c r="A58" s="111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1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82" t="s">
        <v>277</v>
      </c>
      <c r="H62" s="183"/>
      <c r="I62" s="18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5"/>
      <c r="H63" s="18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18">
      <selection activeCell="K79" sqref="K79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323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342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9" t="s">
        <v>278</v>
      </c>
      <c r="J4" s="60" t="s">
        <v>319</v>
      </c>
      <c r="K4" s="61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8">
        <v>2</v>
      </c>
      <c r="J5" s="57">
        <v>3</v>
      </c>
      <c r="K5" s="5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249060595</v>
      </c>
      <c r="K8" s="54">
        <f>K9+K16+K26+K35+K39</f>
        <v>246812135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4">
        <f>SUM(J10:J15)</f>
        <v>22127</v>
      </c>
      <c r="K9" s="54">
        <f>SUM(K10:K15)</f>
        <v>16312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22127</v>
      </c>
      <c r="K11" s="7">
        <v>16312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4">
        <f>SUM(J17:J25)</f>
        <v>248902199</v>
      </c>
      <c r="K16" s="54">
        <f>SUM(K17:K25)</f>
        <v>246659554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104864406</v>
      </c>
      <c r="K17" s="7">
        <v>104864406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141517298</v>
      </c>
      <c r="K18" s="7">
        <v>139474961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2041282</v>
      </c>
      <c r="K19" s="7">
        <v>1887347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390090</v>
      </c>
      <c r="K20" s="7">
        <v>344602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/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89123</v>
      </c>
      <c r="K24" s="7">
        <v>88238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4">
        <f>SUM(J27:J34)</f>
        <v>136269</v>
      </c>
      <c r="K26" s="54">
        <f>SUM(K27:K34)</f>
        <v>136269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136269</v>
      </c>
      <c r="K29" s="7">
        <v>136269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7416966</v>
      </c>
      <c r="K40" s="54">
        <f>K41+K49+K56+K64</f>
        <v>7051499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4">
        <f>SUM(J42:J48)</f>
        <v>463338</v>
      </c>
      <c r="K41" s="54">
        <f>SUM(K42:K48)</f>
        <v>487008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463338</v>
      </c>
      <c r="K42" s="7">
        <v>487008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/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4">
        <f>SUM(J50:J55)</f>
        <v>6164398</v>
      </c>
      <c r="K49" s="54">
        <f>SUM(K50:K55)</f>
        <v>5829610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/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3496488</v>
      </c>
      <c r="K51" s="7">
        <v>3209584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/>
      <c r="K53" s="7"/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2548910</v>
      </c>
      <c r="K54" s="7">
        <v>2495167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119000</v>
      </c>
      <c r="K55" s="7">
        <v>124859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4">
        <f>SUM(J57:J63)</f>
        <v>0</v>
      </c>
      <c r="K56" s="54">
        <f>SUM(K57:K63)</f>
        <v>0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/>
      <c r="K62" s="7"/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789230</v>
      </c>
      <c r="K64" s="7">
        <v>734881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256477561</v>
      </c>
      <c r="K66" s="54">
        <f>K7+K8+K40+K65</f>
        <v>253863634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243350500</v>
      </c>
      <c r="K67" s="8">
        <v>243350500</v>
      </c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5">
        <f>J70+J71+J72+J78+J79+J82+J85</f>
        <v>95517599</v>
      </c>
      <c r="K69" s="55">
        <f>K70+K71+K72+K78+K79+K82+K85</f>
        <v>83143442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112021200</v>
      </c>
      <c r="K70" s="7">
        <v>112021200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4">
        <f>J73+J74-J75+J76+J77</f>
        <v>988000</v>
      </c>
      <c r="K72" s="54">
        <f>K73+K74-K75+K76+K77</f>
        <v>988000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988000</v>
      </c>
      <c r="K73" s="7">
        <v>988000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/>
      <c r="K77" s="7"/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125017775</v>
      </c>
      <c r="K78" s="7">
        <v>117207953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4">
        <f>J80-J81</f>
        <v>-139518078</v>
      </c>
      <c r="K79" s="54">
        <f>K80-K81</f>
        <v>-142509376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139518078</v>
      </c>
      <c r="K81" s="7">
        <v>142509376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4">
        <f>J83-J84</f>
        <v>-2991298</v>
      </c>
      <c r="K82" s="54">
        <f>K83-K84</f>
        <v>-4564335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2991298</v>
      </c>
      <c r="K84" s="7">
        <v>4564335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34015301</v>
      </c>
      <c r="K90" s="54">
        <f>SUM(K91:K99)</f>
        <v>41825123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2776014</v>
      </c>
      <c r="K93" s="7">
        <v>2776014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31239287</v>
      </c>
      <c r="K99" s="7">
        <v>39049109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126944661</v>
      </c>
      <c r="K100" s="54">
        <f>SUM(K101:K112)</f>
        <v>128895069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116144583</v>
      </c>
      <c r="K103" s="7">
        <v>115776351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1800781</v>
      </c>
      <c r="K104" s="7">
        <v>5237422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8139174</v>
      </c>
      <c r="K105" s="7">
        <v>6915003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328740</v>
      </c>
      <c r="K108" s="7">
        <v>326125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405912</v>
      </c>
      <c r="K109" s="7">
        <v>518134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125471</v>
      </c>
      <c r="K112" s="7">
        <v>122034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256477561</v>
      </c>
      <c r="K114" s="54">
        <f>K69+K86+K90+K100+K113</f>
        <v>253863634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243350500</v>
      </c>
      <c r="K115" s="8">
        <v>243350500</v>
      </c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1" sqref="A1:M71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343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9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5">
        <f>SUM(J8:J9)</f>
        <v>15377</v>
      </c>
      <c r="K7" s="55">
        <f>SUM(K8:K9)</f>
        <v>15377</v>
      </c>
      <c r="L7" s="55">
        <f>SUM(L8:L9)</f>
        <v>2221</v>
      </c>
      <c r="M7" s="55">
        <f>SUM(M8:M9)</f>
        <v>2221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13186</v>
      </c>
      <c r="K8" s="7">
        <v>13186</v>
      </c>
      <c r="L8" s="7">
        <v>2221</v>
      </c>
      <c r="M8" s="7">
        <v>2221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2191</v>
      </c>
      <c r="K9" s="7">
        <v>2191</v>
      </c>
      <c r="L9" s="7">
        <v>0</v>
      </c>
      <c r="M9" s="7"/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3516802</v>
      </c>
      <c r="K10" s="54">
        <f>K11+K12+K16+K20+K21+K22+K25+K26</f>
        <v>3516802</v>
      </c>
      <c r="L10" s="54">
        <f>L11+L12+L16+L20+L21+L22+L25+L26</f>
        <v>4782775</v>
      </c>
      <c r="M10" s="54">
        <f>M11+M12+M16+M20+M21+M22+M25+M26</f>
        <v>4782775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251074</v>
      </c>
      <c r="K12" s="54">
        <f>SUM(K13:K15)</f>
        <v>251074</v>
      </c>
      <c r="L12" s="54">
        <f>SUM(L13:L15)</f>
        <v>601260</v>
      </c>
      <c r="M12" s="54">
        <f>SUM(M13:M15)</f>
        <v>601260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91228</v>
      </c>
      <c r="K13" s="7">
        <v>91228</v>
      </c>
      <c r="L13" s="7">
        <v>149673</v>
      </c>
      <c r="M13" s="7">
        <v>149673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/>
      <c r="K14" s="7"/>
      <c r="L14" s="7"/>
      <c r="M14" s="7"/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159846</v>
      </c>
      <c r="K15" s="7">
        <v>159846</v>
      </c>
      <c r="L15" s="7">
        <v>451587</v>
      </c>
      <c r="M15" s="7">
        <v>451587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1887137</v>
      </c>
      <c r="K16" s="54">
        <f>SUM(K17:K19)</f>
        <v>1887137</v>
      </c>
      <c r="L16" s="54">
        <f>SUM(L17:L19)</f>
        <v>1798093</v>
      </c>
      <c r="M16" s="54">
        <f>SUM(M17:M19)</f>
        <v>1798093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1288148</v>
      </c>
      <c r="K17" s="7">
        <v>1288148</v>
      </c>
      <c r="L17" s="7">
        <v>1227367</v>
      </c>
      <c r="M17" s="7">
        <v>1227367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322037</v>
      </c>
      <c r="K18" s="7">
        <v>322037</v>
      </c>
      <c r="L18" s="7">
        <v>306842</v>
      </c>
      <c r="M18" s="7">
        <v>306842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276952</v>
      </c>
      <c r="K19" s="7">
        <v>276952</v>
      </c>
      <c r="L19" s="7">
        <v>263884</v>
      </c>
      <c r="M19" s="7">
        <v>263884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1278358</v>
      </c>
      <c r="K20" s="7">
        <v>1278358</v>
      </c>
      <c r="L20" s="7">
        <v>2257377</v>
      </c>
      <c r="M20" s="7">
        <v>2257377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100233</v>
      </c>
      <c r="K21" s="7">
        <v>100233</v>
      </c>
      <c r="L21" s="7">
        <v>126045</v>
      </c>
      <c r="M21" s="7">
        <v>126045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112681</v>
      </c>
      <c r="K27" s="54">
        <f>SUM(K28:K32)</f>
        <v>112681</v>
      </c>
      <c r="L27" s="54">
        <f>SUM(L28:L32)</f>
        <v>446687</v>
      </c>
      <c r="M27" s="54">
        <f>SUM(M28:M32)</f>
        <v>446687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112681</v>
      </c>
      <c r="K29" s="7">
        <v>112681</v>
      </c>
      <c r="L29" s="7">
        <v>446687</v>
      </c>
      <c r="M29" s="7">
        <v>446687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903576</v>
      </c>
      <c r="K33" s="54">
        <f>SUM(K34:K37)</f>
        <v>903576</v>
      </c>
      <c r="L33" s="54">
        <f>SUM(L34:L37)</f>
        <v>230468</v>
      </c>
      <c r="M33" s="54">
        <f>SUM(M34:M37)</f>
        <v>230468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903576</v>
      </c>
      <c r="K35" s="7">
        <v>903576</v>
      </c>
      <c r="L35" s="7">
        <v>230468</v>
      </c>
      <c r="M35" s="7">
        <v>230468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128058</v>
      </c>
      <c r="K42" s="54">
        <f>K7+K27+K38+K40</f>
        <v>128058</v>
      </c>
      <c r="L42" s="54">
        <f>L7+L27+L38+L40</f>
        <v>448908</v>
      </c>
      <c r="M42" s="54">
        <f>M7+M27+M38+M40</f>
        <v>448908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4420378</v>
      </c>
      <c r="K43" s="54">
        <f>K10+K33+K39+K41</f>
        <v>4420378</v>
      </c>
      <c r="L43" s="54">
        <f>L10+L33+L39+L41</f>
        <v>5013243</v>
      </c>
      <c r="M43" s="54">
        <f>M10+M33+M39+M41</f>
        <v>5013243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-4292320</v>
      </c>
      <c r="K44" s="54">
        <f>K42-K43</f>
        <v>-4292320</v>
      </c>
      <c r="L44" s="54">
        <f>L42-L43</f>
        <v>-4564335</v>
      </c>
      <c r="M44" s="54">
        <f>M42-M43</f>
        <v>-4564335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4">
        <f>IF(J43&gt;J42,J43-J42,0)</f>
        <v>4292320</v>
      </c>
      <c r="K46" s="54">
        <f>IF(K43&gt;K42,K43-K42,0)</f>
        <v>4292320</v>
      </c>
      <c r="L46" s="54">
        <f>IF(L43&gt;L42,L43-L42,0)</f>
        <v>4564335</v>
      </c>
      <c r="M46" s="54">
        <f>IF(M43&gt;M42,M43-M42,0)</f>
        <v>4564335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-4292320</v>
      </c>
      <c r="K48" s="54">
        <f>K44-K47</f>
        <v>-4292320</v>
      </c>
      <c r="L48" s="54">
        <f>L44-L47</f>
        <v>-4564335</v>
      </c>
      <c r="M48" s="54">
        <f>M44-M47</f>
        <v>-4564335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2">
        <f>IF(J48&lt;0,-J48,0)</f>
        <v>4292320</v>
      </c>
      <c r="K50" s="62">
        <f>IF(K48&lt;0,-K48,0)</f>
        <v>4292320</v>
      </c>
      <c r="L50" s="62">
        <f>IF(L48&lt;0,-L48,0)</f>
        <v>4564335</v>
      </c>
      <c r="M50" s="62">
        <f>IF(M48&lt;0,-M48,0)</f>
        <v>4564335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6"/>
      <c r="J52" s="56"/>
      <c r="K52" s="56"/>
      <c r="L52" s="56"/>
      <c r="M52" s="63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-4292320</v>
      </c>
      <c r="K56" s="6">
        <v>-4292320</v>
      </c>
      <c r="L56" s="6">
        <v>-4564335</v>
      </c>
      <c r="M56" s="6">
        <v>-4564335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70875</v>
      </c>
      <c r="K57" s="54">
        <f>SUM(K58:K64)</f>
        <v>70875</v>
      </c>
      <c r="L57" s="54">
        <f>SUM(L58:L64)</f>
        <v>117207953</v>
      </c>
      <c r="M57" s="54">
        <f>SUM(M58:M64)</f>
        <v>117207953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>
        <v>117147328</v>
      </c>
      <c r="M59" s="7">
        <v>117147328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70875</v>
      </c>
      <c r="K60" s="7">
        <v>70875</v>
      </c>
      <c r="L60" s="7">
        <v>60625</v>
      </c>
      <c r="M60" s="7">
        <v>60625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70875</v>
      </c>
      <c r="K66" s="54">
        <f>K57-K65</f>
        <v>70875</v>
      </c>
      <c r="L66" s="54">
        <f>L57-L65</f>
        <v>117207953</v>
      </c>
      <c r="M66" s="54">
        <f>M57-M65</f>
        <v>117207953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-4221445</v>
      </c>
      <c r="K67" s="62">
        <f>K56+K66</f>
        <v>-4221445</v>
      </c>
      <c r="L67" s="62">
        <f>L56+L66</f>
        <v>112643618</v>
      </c>
      <c r="M67" s="62">
        <f>M56+M66</f>
        <v>112643618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1" sqref="A1:K52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344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283</v>
      </c>
      <c r="K5" s="70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-4292320</v>
      </c>
      <c r="K7" s="7">
        <v>-4564335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1278358</v>
      </c>
      <c r="K8" s="7">
        <v>2257377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3815073</v>
      </c>
      <c r="K9" s="7">
        <v>3174579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0</v>
      </c>
      <c r="K10" s="7">
        <v>334788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89996</v>
      </c>
      <c r="K11" s="7"/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0</v>
      </c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891107</v>
      </c>
      <c r="K13" s="54">
        <f>SUM(K7:K12)</f>
        <v>1202409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998109</v>
      </c>
      <c r="K14" s="7">
        <v>1224171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0</v>
      </c>
      <c r="K16" s="7">
        <v>23670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0</v>
      </c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998109</v>
      </c>
      <c r="K18" s="54">
        <f>SUM(K14:K17)</f>
        <v>1247841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0</v>
      </c>
      <c r="K19" s="54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107002</v>
      </c>
      <c r="K20" s="54">
        <f>IF(K18&gt;K13,K18-K13,0)</f>
        <v>45432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8212</v>
      </c>
      <c r="K28" s="7"/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8212</v>
      </c>
      <c r="K31" s="54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8212</v>
      </c>
      <c r="K33" s="54">
        <f>IF(K31&gt;K27,K31-K27,0)</f>
        <v>0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617115</v>
      </c>
      <c r="K36" s="7"/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617115</v>
      </c>
      <c r="K38" s="54">
        <f>SUM(K35:K37)</f>
        <v>0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>
        <v>8917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0</v>
      </c>
      <c r="K44" s="54">
        <f>SUM(K39:K43)</f>
        <v>8917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617115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0</v>
      </c>
      <c r="K46" s="54">
        <f>IF(K44&gt;K38,K44-K38,0)</f>
        <v>8917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5">
        <f>IF(J19-J20+J32-J33+J45-J46&gt;0,J19-J20+J32-J33+J45-J46,0)</f>
        <v>501901</v>
      </c>
      <c r="K47" s="54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54349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665831</v>
      </c>
      <c r="K49" s="7">
        <v>789230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501901</v>
      </c>
      <c r="K51" s="7">
        <v>54349</v>
      </c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6">
        <f>J49+J50-J51</f>
        <v>163930</v>
      </c>
      <c r="K52" s="62">
        <f>K49+K50-K51</f>
        <v>734881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3">
        <v>2</v>
      </c>
      <c r="J5" s="74" t="s">
        <v>283</v>
      </c>
      <c r="K5" s="74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1" sqref="A1:K25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10.140625" style="77" bestFit="1" customWidth="1"/>
    <col min="12" max="16384" width="9.140625" style="77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6"/>
    </row>
    <row r="2" spans="1:12" ht="15.75">
      <c r="A2" s="43"/>
      <c r="B2" s="75"/>
      <c r="C2" s="271" t="s">
        <v>282</v>
      </c>
      <c r="D2" s="271"/>
      <c r="E2" s="78">
        <v>40544</v>
      </c>
      <c r="F2" s="44" t="s">
        <v>250</v>
      </c>
      <c r="G2" s="272">
        <v>40633</v>
      </c>
      <c r="H2" s="273"/>
      <c r="I2" s="75"/>
      <c r="J2" s="75"/>
      <c r="K2" s="75"/>
      <c r="L2" s="79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2" t="s">
        <v>305</v>
      </c>
      <c r="J3" s="83" t="s">
        <v>150</v>
      </c>
      <c r="K3" s="83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5">
        <v>2</v>
      </c>
      <c r="J4" s="84" t="s">
        <v>283</v>
      </c>
      <c r="K4" s="84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112021200</v>
      </c>
      <c r="K5" s="46">
        <v>112021200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5">
        <v>2</v>
      </c>
      <c r="J6" s="47"/>
      <c r="K6" s="47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5">
        <v>3</v>
      </c>
      <c r="J7" s="47">
        <v>988000</v>
      </c>
      <c r="K7" s="47">
        <v>988000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5">
        <v>4</v>
      </c>
      <c r="J8" s="47">
        <v>-139518078</v>
      </c>
      <c r="K8" s="47">
        <v>-142509376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-2991298</v>
      </c>
      <c r="K9" s="47">
        <v>-4564335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>
        <v>124957150</v>
      </c>
      <c r="K10" s="47">
        <v>117147328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/>
      <c r="K11" s="47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>
        <v>60625</v>
      </c>
      <c r="K12" s="47">
        <v>60625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/>
      <c r="K13" s="47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5">
        <v>10</v>
      </c>
      <c r="J14" s="80">
        <f>SUM(J5:J13)</f>
        <v>95517599</v>
      </c>
      <c r="K14" s="80">
        <f>SUM(K5:K13)</f>
        <v>83143442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/>
      <c r="K15" s="47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/>
      <c r="K16" s="47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/>
      <c r="K17" s="47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/>
      <c r="K18" s="47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/>
      <c r="K19" s="47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/>
      <c r="K20" s="47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8">
        <v>18</v>
      </c>
      <c r="J23" s="46"/>
      <c r="K23" s="46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9">
        <v>19</v>
      </c>
      <c r="J24" s="81"/>
      <c r="K24" s="81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Tajnica</cp:lastModifiedBy>
  <cp:lastPrinted>2011-04-21T09:00:18Z</cp:lastPrinted>
  <dcterms:created xsi:type="dcterms:W3CDTF">2008-10-17T11:51:54Z</dcterms:created>
  <dcterms:modified xsi:type="dcterms:W3CDTF">2011-04-28T10:07:19Z</dcterms:modified>
  <cp:category/>
  <cp:version/>
  <cp:contentType/>
  <cp:contentStatus/>
</cp:coreProperties>
</file>