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Matija\Desktop\"/>
    </mc:Choice>
  </mc:AlternateContent>
  <xr:revisionPtr revIDLastSave="0" documentId="13_ncr:1_{31C224A7-AEEF-4B6C-9755-C03FFBEC66B7}" xr6:coauthVersionLast="44" xr6:coauthVersionMax="44"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9" i="18"/>
  <c r="H75" i="18"/>
  <c r="H131" i="18" s="1"/>
  <c r="H34" i="21"/>
  <c r="I60" i="19"/>
  <c r="H42" i="20"/>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H57" i="20"/>
  <c r="H59" i="20" s="1"/>
  <c r="I24" i="20"/>
  <c r="I27" i="20" s="1"/>
  <c r="K60" i="19"/>
  <c r="J60" i="19"/>
  <c r="K14" i="19"/>
  <c r="K61" i="19" s="1"/>
  <c r="I75" i="18"/>
  <c r="I131" i="18" s="1"/>
  <c r="H72" i="18"/>
  <c r="I14" i="19"/>
  <c r="I61" i="19" s="1"/>
  <c r="H61" i="19"/>
  <c r="I47" i="21"/>
  <c r="W61" i="22"/>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2" i="19"/>
  <c r="K67" i="19" s="1"/>
  <c r="J63" i="19"/>
  <c r="K64" i="19"/>
  <c r="K63" i="19"/>
  <c r="I72" i="18"/>
  <c r="H64" i="19"/>
  <c r="I63" i="19"/>
  <c r="I62" i="19"/>
  <c r="I64" i="19"/>
  <c r="H62" i="19"/>
  <c r="H66" i="19" s="1"/>
  <c r="H63" i="19"/>
  <c r="J62" i="19"/>
  <c r="J66" i="19" s="1"/>
  <c r="J64" i="19"/>
  <c r="K66" i="19" l="1"/>
  <c r="K68" i="19"/>
  <c r="I66" i="19"/>
  <c r="I68" i="19"/>
  <c r="I67" i="19"/>
  <c r="H68" i="19"/>
  <c r="H67" i="19"/>
  <c r="J67" i="19"/>
  <c r="J68" i="19"/>
</calcChain>
</file>

<file path=xl/sharedStrings.xml><?xml version="1.0" encoding="utf-8"?>
<sst xmlns="http://schemas.openxmlformats.org/spreadsheetml/2006/main" count="523" uniqueCount="457">
  <si>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</si>
  <si>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</si>
  <si>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</si>
  <si>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</si>
  <si>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</si>
  <si>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</si>
  <si>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</si>
  <si>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</si>
  <si>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</si>
  <si>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</si>
  <si>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</si>
  <si>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</si>
  <si>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</si>
  <si>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</si>
  <si>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</si>
  <si>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</si>
  <si>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</si>
  <si>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</si>
  <si>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</si>
  <si>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</si>
  <si>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</si>
  <si>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</si>
  <si>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</si>
  <si>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</si>
  <si>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</si>
  <si>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</si>
  <si>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</si>
  <si>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</si>
  <si>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</si>
  <si>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</si>
  <si>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</si>
  <si>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</si>
  <si>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</si>
  <si>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</si>
  <si>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</si>
  <si>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</si>
  <si>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</si>
  <si>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</si>
  <si>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</si>
  <si>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</si>
  <si>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</si>
  <si>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</si>
  <si>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</si>
  <si>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</si>
  <si>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</si>
  <si>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</si>
  <si>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</si>
  <si>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</si>
  <si>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</si>
  <si>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</si>
  <si>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</si>
  <si>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</si>
  <si>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</si>
  <si>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</si>
  <si>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</si>
  <si>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</si>
  <si>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</si>
  <si>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</si>
  <si>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</si>
  <si>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</si>
  <si>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</si>
  <si>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</si>
  <si>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</si>
  <si>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</si>
  <si>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</si>
  <si>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</si>
  <si>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</si>
  <si>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</si>
  <si>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</si>
  <si>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</si>
  <si>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</si>
  <si>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</si>
  <si>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</si>
  <si>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</si>
  <si>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</si>
  <si>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</si>
  <si>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</si>
  <si>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</si>
  <si>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</si>
  <si>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</si>
  <si>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</si>
  <si>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</si>
  <si>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</si>
  <si>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</si>
  <si>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</si>
  <si>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</si>
  <si>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</si>
  <si>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</si>
  <si>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</si>
  <si>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</si>
  <si>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</si>
  <si>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</si>
  <si>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</si>
  <si>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</si>
  <si>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</si>
  <si>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</si>
  <si>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</si>
  <si>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</si>
  <si>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</si>
  <si>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</si>
  <si>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</si>
  <si>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</si>
  <si>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</si>
  <si>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</si>
  <si>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</si>
  <si>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</si>
  <si>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</si>
  <si>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</si>
  <si>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</si>
  <si>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</si>
  <si>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</si>
  <si>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</si>
  <si>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</si>
  <si>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</si>
  <si>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</si>
  <si>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</si>
  <si>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</si>
  <si>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</si>
  <si>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</si>
  <si>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</si>
  <si>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</si>
  <si>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</si>
  <si>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</si>
  <si>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</si>
  <si>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</si>
  <si>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</si>
  <si>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</si>
  <si>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</si>
  <si>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</si>
  <si>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</si>
  <si>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</si>
  <si>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</si>
  <si>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</si>
  <si>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</si>
  <si>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</si>
  <si>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</si>
  <si>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</si>
  <si>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</si>
  <si>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</si>
  <si>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</si>
  <si>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</si>
  <si>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</si>
  <si>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</si>
  <si>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</si>
  <si>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</si>
  <si>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</si>
  <si>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</si>
  <si>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</si>
  <si>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</si>
  <si>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</si>
  <si>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</si>
  <si>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</si>
  <si>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</si>
  <si>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</si>
  <si>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</si>
  <si>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</si>
  <si>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</si>
  <si>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</si>
  <si>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</si>
  <si>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</si>
  <si>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</si>
  <si>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</si>
  <si>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</si>
  <si>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</si>
  <si>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</si>
  <si>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</si>
  <si>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</si>
  <si>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</si>
  <si>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</si>
  <si>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</si>
  <si>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</si>
  <si>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</si>
  <si>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</si>
  <si>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</si>
  <si>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</si>
  <si>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</si>
  <si>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</si>
  <si>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</si>
  <si>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</si>
  <si>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</si>
  <si>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</si>
  <si>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</si>
  <si>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</si>
  <si>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</si>
  <si>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</si>
  <si>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</si>
  <si>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</si>
  <si>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</si>
  <si>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</si>
  <si>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</si>
  <si>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</si>
  <si>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</si>
  <si>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</si>
  <si>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</si>
  <si>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</si>
  <si>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</si>
  <si>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</si>
  <si>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</si>
  <si>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</si>
  <si>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</si>
  <si>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</si>
  <si>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</si>
  <si>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</si>
  <si>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</si>
  <si>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</si>
  <si>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</si>
  <si>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</si>
  <si>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</si>
  <si>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</si>
  <si>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</si>
  <si>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</si>
  <si>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</si>
  <si>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</si>
  <si>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</si>
  <si>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</si>
  <si>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</si>
  <si>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</si>
  <si>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</si>
  <si>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</si>
  <si>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</si>
  <si>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</si>
  <si>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</si>
  <si>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</si>
  <si>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</si>
  <si>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</si>
  <si>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</si>
  <si>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</si>
  <si>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</si>
  <si>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</si>
  <si>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</si>
  <si>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</si>
  <si>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</si>
  <si>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</si>
  <si>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</si>
  <si>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</si>
  <si>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</si>
  <si>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</si>
  <si>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</si>
  <si>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</si>
  <si>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</si>
  <si>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</si>
  <si>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</si>
  <si>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</si>
  <si>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</si>
  <si>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</si>
  <si>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</si>
  <si>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</si>
  <si>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</si>
  <si>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</si>
  <si>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</si>
  <si>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</si>
  <si>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</si>
  <si>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</si>
  <si>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</si>
  <si>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</si>
  <si>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</si>
  <si>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</si>
  <si>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</si>
  <si>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</si>
  <si>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</si>
  <si>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</si>
  <si>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</si>
  <si>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</si>
  <si>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</si>
  <si>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</si>
  <si>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</si>
  <si>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</si>
  <si>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</si>
  <si>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</si>
  <si>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</si>
  <si>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</si>
  <si>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</si>
  <si>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</si>
  <si>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</si>
  <si>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</si>
  <si>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</si>
  <si>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</si>
  <si>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</si>
  <si>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</si>
  <si>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</si>
  <si>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</si>
  <si>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</si>
  <si>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</si>
  <si>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</si>
  <si>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</si>
  <si>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</si>
  <si>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</si>
  <si>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</si>
  <si>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</si>
  <si>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</si>
  <si>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</si>
  <si>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</si>
  <si>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</si>
  <si>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</si>
  <si>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</si>
  <si>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</si>
  <si>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</si>
  <si>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</si>
  <si>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</si>
  <si>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</si>
  <si>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</si>
  <si>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</si>
  <si>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</si>
  <si>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</si>
  <si>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</si>
  <si>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</si>
  <si>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</si>
  <si>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</si>
  <si>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</si>
  <si>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</si>
  <si>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</si>
  <si>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</si>
  <si>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</si>
  <si>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</si>
  <si>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</si>
  <si>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</si>
  <si>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</si>
  <si>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</si>
  <si>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</si>
  <si>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</si>
  <si>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</si>
  <si>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</si>
  <si>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</si>
  <si>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</si>
  <si>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</si>
  <si>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</si>
  <si>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</si>
  <si>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</si>
  <si>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</si>
  <si>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</si>
  <si>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</si>
  <si>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</si>
  <si>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</si>
  <si>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</si>
  <si>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</si>
  <si>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</si>
  <si>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</si>
  <si>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</si>
  <si>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</si>
  <si>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</si>
  <si>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</si>
  <si>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</si>
  <si>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</si>
  <si>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</si>
  <si>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</si>
  <si>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</si>
  <si>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</si>
  <si>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</si>
  <si>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</si>
  <si>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</si>
  <si>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</si>
  <si>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</si>
  <si>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</si>
  <si>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</si>
  <si>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</si>
  <si>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</si>
  <si>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</si>
  <si>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</si>
  <si>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</si>
  <si>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</si>
  <si>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</si>
  <si>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</si>
  <si>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</si>
  <si>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</si>
  <si>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</si>
  <si>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</si>
  <si>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</si>
  <si>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</si>
  <si>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</si>
  <si>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</si>
  <si>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</si>
  <si>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</si>
  <si>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</si>
  <si>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</si>
  <si>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</si>
  <si>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</si>
  <si>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</si>
  <si>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</si>
  <si>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</si>
  <si>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</si>
  <si>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</si>
  <si>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</si>
  <si>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</si>
  <si>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</si>
  <si>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</si>
  <si>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</si>
  <si>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</si>
  <si>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</si>
  <si>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</si>
  <si>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</si>
  <si>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</si>
  <si>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</si>
  <si>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</si>
  <si>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</si>
  <si>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</si>
  <si>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</si>
  <si>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</si>
  <si>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</si>
  <si>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</si>
  <si>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</si>
  <si>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</si>
  <si>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</si>
  <si>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</si>
  <si>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</si>
  <si>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</si>
  <si>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</si>
  <si>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</si>
  <si>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</si>
  <si>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</si>
  <si>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</si>
  <si>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</si>
  <si>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</si>
  <si>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</si>
  <si>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</si>
  <si>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</si>
  <si>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</si>
  <si>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</si>
  <si>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</si>
  <si>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</si>
  <si>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</si>
  <si>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</si>
  <si>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</si>
  <si>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</si>
  <si>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</si>
  <si>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</si>
  <si>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</si>
  <si>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</si>
  <si>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</si>
  <si>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</si>
  <si>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</si>
  <si>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</si>
  <si>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</si>
  <si>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01.01.2019. do 31.12.2019.</t>
  </si>
  <si>
    <t>Obveznik: HOTELI VODICE d.d.</t>
  </si>
  <si>
    <t>u razdoblju01.01.2019. do 31.12.2019.</t>
  </si>
  <si>
    <t>01.01.2019.</t>
  </si>
  <si>
    <t>stanje na dan 31.12.2019</t>
  </si>
  <si>
    <t>Obveznik: HOTELI VODICE d.d.,</t>
  </si>
  <si>
    <t>31.12.2019.</t>
  </si>
  <si>
    <t>02077507</t>
  </si>
  <si>
    <t>HR</t>
  </si>
  <si>
    <t>100006793</t>
  </si>
  <si>
    <t>94858559872</t>
  </si>
  <si>
    <t>4409</t>
  </si>
  <si>
    <t>74780000L0IH3TV5WU09</t>
  </si>
  <si>
    <t>HOTELI VODICE d.d.</t>
  </si>
  <si>
    <t>GRGURA NINSKOG 1</t>
  </si>
  <si>
    <t>VODICE</t>
  </si>
  <si>
    <t>financije@hotelivodice.hr</t>
  </si>
  <si>
    <t>www.hotelivodice.hr</t>
  </si>
  <si>
    <t>PUNTA INTERNATIONAL d.o.o.</t>
  </si>
  <si>
    <t>GRGURA NINSKOG 1, VODICE</t>
  </si>
  <si>
    <t>MATIJA SVIRČIĆ</t>
  </si>
  <si>
    <t>022451477</t>
  </si>
  <si>
    <t>UHY RUDAN d.o.o.</t>
  </si>
  <si>
    <t>DRAGAN RUDAN</t>
  </si>
  <si>
    <t xml:space="preserve">BILJEŠKE UZ FINANCIJSKE IZVJEŠTAJE - TFI
(sastavljaju se za tromjesečna izvještajna razdoblja)
Naziv izdavatelja:   HOTELI VODICE d.d.
OIB:   94858559872
Izvještajno razdoblje: 01.01.2019.-31.12.2019.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</si>
</sst>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2"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t="s">
        <v>435</v>
      </c>
      <c r="F4" s="181"/>
      <c r="G4" s="77" t="s">
        <v>0</v>
      </c>
      <c r="H4" s="180" t="s">
        <v>438</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414</v>
      </c>
      <c r="B10" s="170"/>
      <c r="C10" s="170"/>
      <c r="D10" s="170"/>
      <c r="E10" s="170"/>
      <c r="F10" s="170"/>
      <c r="G10" s="170"/>
      <c r="H10" s="170"/>
      <c r="I10" s="170"/>
      <c r="J10" s="90"/>
    </row>
    <row r="11" spans="1:20" ht="24.6" customHeight="1" x14ac:dyDescent="0.25">
      <c r="A11" s="157" t="s">
        <v>393</v>
      </c>
      <c r="B11" s="171"/>
      <c r="C11" s="163" t="s">
        <v>439</v>
      </c>
      <c r="D11" s="164"/>
      <c r="E11" s="91"/>
      <c r="F11" s="129" t="s">
        <v>415</v>
      </c>
      <c r="G11" s="167"/>
      <c r="H11" s="145" t="s">
        <v>440</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441</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442</v>
      </c>
      <c r="D15" s="164"/>
      <c r="E15" s="168"/>
      <c r="F15" s="159"/>
      <c r="G15" s="97" t="s">
        <v>416</v>
      </c>
      <c r="H15" s="145" t="s">
        <v>444</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417</v>
      </c>
      <c r="C17" s="163" t="s">
        <v>443</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445</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22211</v>
      </c>
      <c r="D21" s="146"/>
      <c r="E21" s="135"/>
      <c r="F21" s="135"/>
      <c r="G21" s="136" t="s">
        <v>447</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446</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448</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449</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65</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419</v>
      </c>
      <c r="D31" s="156" t="s">
        <v>418</v>
      </c>
      <c r="E31" s="143"/>
      <c r="F31" s="143"/>
      <c r="G31" s="143"/>
      <c r="H31" s="106"/>
      <c r="I31" s="107" t="s">
        <v>419</v>
      </c>
      <c r="J31" s="108" t="s">
        <v>420</v>
      </c>
    </row>
    <row r="32" spans="1:10" x14ac:dyDescent="0.25">
      <c r="A32" s="157"/>
      <c r="B32" s="158"/>
      <c r="C32" s="109"/>
      <c r="D32" s="77"/>
      <c r="E32" s="159"/>
      <c r="F32" s="159"/>
      <c r="G32" s="159"/>
      <c r="H32" s="159"/>
      <c r="I32" s="104"/>
      <c r="J32" s="105"/>
    </row>
    <row r="33" spans="1:10" x14ac:dyDescent="0.25">
      <c r="A33" s="157" t="s">
        <v>410</v>
      </c>
      <c r="B33" s="158"/>
      <c r="C33" s="102" t="s">
        <v>422</v>
      </c>
      <c r="D33" s="156" t="s">
        <v>421</v>
      </c>
      <c r="E33" s="143"/>
      <c r="F33" s="143"/>
      <c r="G33" s="143"/>
      <c r="H33" s="100"/>
      <c r="I33" s="107" t="s">
        <v>422</v>
      </c>
      <c r="J33" s="108" t="s">
        <v>423</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450</v>
      </c>
      <c r="B37" s="152"/>
      <c r="C37" s="152"/>
      <c r="D37" s="152"/>
      <c r="E37" s="151" t="s">
        <v>451</v>
      </c>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424</v>
      </c>
    </row>
    <row r="49" spans="1:10" x14ac:dyDescent="0.25">
      <c r="A49" s="113"/>
      <c r="B49" s="101"/>
      <c r="C49" s="101"/>
      <c r="D49" s="94"/>
      <c r="E49" s="135"/>
      <c r="F49" s="135"/>
      <c r="G49" s="149"/>
      <c r="H49" s="149"/>
      <c r="I49" s="94"/>
      <c r="J49" s="114" t="s">
        <v>425</v>
      </c>
    </row>
    <row r="50" spans="1:10" ht="14.45" customHeight="1" x14ac:dyDescent="0.25">
      <c r="A50" s="128" t="s">
        <v>403</v>
      </c>
      <c r="B50" s="129"/>
      <c r="C50" s="145" t="s">
        <v>425</v>
      </c>
      <c r="D50" s="146"/>
      <c r="E50" s="147" t="s">
        <v>426</v>
      </c>
      <c r="F50" s="148"/>
      <c r="G50" s="136"/>
      <c r="H50" s="137"/>
      <c r="I50" s="137"/>
      <c r="J50" s="138"/>
    </row>
    <row r="51" spans="1:10" x14ac:dyDescent="0.25">
      <c r="A51" s="113"/>
      <c r="B51" s="101"/>
      <c r="C51" s="149"/>
      <c r="D51" s="149"/>
      <c r="E51" s="135"/>
      <c r="F51" s="135"/>
      <c r="G51" s="150" t="s">
        <v>427</v>
      </c>
      <c r="H51" s="150"/>
      <c r="I51" s="150"/>
      <c r="J51" s="85"/>
    </row>
    <row r="52" spans="1:10" ht="13.9" customHeight="1" x14ac:dyDescent="0.25">
      <c r="A52" s="128" t="s">
        <v>404</v>
      </c>
      <c r="B52" s="129"/>
      <c r="C52" s="136" t="s">
        <v>452</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453</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448</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428</v>
      </c>
      <c r="B58" s="129"/>
      <c r="C58" s="130" t="s">
        <v>454</v>
      </c>
      <c r="D58" s="131"/>
      <c r="E58" s="131"/>
      <c r="F58" s="131"/>
      <c r="G58" s="131"/>
      <c r="H58" s="131"/>
      <c r="I58" s="131"/>
      <c r="J58" s="132"/>
    </row>
    <row r="59" spans="1:10" ht="14.45" customHeight="1" x14ac:dyDescent="0.25">
      <c r="A59" s="93"/>
      <c r="B59" s="94"/>
      <c r="C59" s="133" t="s">
        <v>429</v>
      </c>
      <c r="D59" s="133"/>
      <c r="E59" s="133"/>
      <c r="F59" s="133"/>
      <c r="G59" s="94"/>
      <c r="H59" s="94"/>
      <c r="I59" s="94"/>
      <c r="J59" s="96"/>
    </row>
    <row r="60" spans="1:10" x14ac:dyDescent="0.25">
      <c r="A60" s="128" t="s">
        <v>430</v>
      </c>
      <c r="B60" s="129"/>
      <c r="C60" s="130" t="s">
        <v>455</v>
      </c>
      <c r="D60" s="131"/>
      <c r="E60" s="131"/>
      <c r="F60" s="131"/>
      <c r="G60" s="131"/>
      <c r="H60" s="131"/>
      <c r="I60" s="131"/>
      <c r="J60" s="132"/>
    </row>
    <row r="61" spans="1:10" ht="14.45" customHeight="1" x14ac:dyDescent="0.25">
      <c r="A61" s="115"/>
      <c r="B61" s="116"/>
      <c r="C61" s="134" t="s">
        <v>431</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0" zoomScale="110" zoomScaleNormal="100" zoomScaleSheetLayoutView="110" workbookViewId="0">
      <selection activeCell="A4" sqref="A4:I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436</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437</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261988874</v>
      </c>
      <c r="I9" s="34">
        <f>I10+I17+I27+I38+I43</f>
        <v>75691004</v>
      </c>
    </row>
    <row r="10" spans="1:9" ht="12.75" customHeight="1" x14ac:dyDescent="0.2">
      <c r="A10" s="190" t="s">
        <v>5</v>
      </c>
      <c r="B10" s="190"/>
      <c r="C10" s="190"/>
      <c r="D10" s="190"/>
      <c r="E10" s="190"/>
      <c r="F10" s="190"/>
      <c r="G10" s="16">
        <v>3</v>
      </c>
      <c r="H10" s="34">
        <f>H11+H12+H13+H14+H15+H16</f>
        <v>0</v>
      </c>
      <c r="I10" s="34">
        <f>I11+I12+I13+I14+I15+I16</f>
        <v>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0</v>
      </c>
      <c r="I12" s="33">
        <v>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261968874</v>
      </c>
      <c r="I17" s="34">
        <f>I18+I19+I20+I21+I22+I23+I24+I25+I26</f>
        <v>75671004</v>
      </c>
    </row>
    <row r="18" spans="1:9" ht="12.75" customHeight="1" x14ac:dyDescent="0.2">
      <c r="A18" s="186" t="s">
        <v>13</v>
      </c>
      <c r="B18" s="186"/>
      <c r="C18" s="186"/>
      <c r="D18" s="186"/>
      <c r="E18" s="186"/>
      <c r="F18" s="186"/>
      <c r="G18" s="15">
        <v>11</v>
      </c>
      <c r="H18" s="33">
        <v>40824742</v>
      </c>
      <c r="I18" s="33">
        <v>17079920</v>
      </c>
    </row>
    <row r="19" spans="1:9" ht="12.75" customHeight="1" x14ac:dyDescent="0.2">
      <c r="A19" s="186" t="s">
        <v>14</v>
      </c>
      <c r="B19" s="186"/>
      <c r="C19" s="186"/>
      <c r="D19" s="186"/>
      <c r="E19" s="186"/>
      <c r="F19" s="186"/>
      <c r="G19" s="15">
        <v>12</v>
      </c>
      <c r="H19" s="33">
        <v>219497422</v>
      </c>
      <c r="I19" s="33">
        <v>56390381</v>
      </c>
    </row>
    <row r="20" spans="1:9" ht="12.75" customHeight="1" x14ac:dyDescent="0.2">
      <c r="A20" s="186" t="s">
        <v>15</v>
      </c>
      <c r="B20" s="186"/>
      <c r="C20" s="186"/>
      <c r="D20" s="186"/>
      <c r="E20" s="186"/>
      <c r="F20" s="186"/>
      <c r="G20" s="15">
        <v>13</v>
      </c>
      <c r="H20" s="33">
        <v>602226</v>
      </c>
      <c r="I20" s="33">
        <v>1657659</v>
      </c>
    </row>
    <row r="21" spans="1:9" ht="12.75" customHeight="1" x14ac:dyDescent="0.2">
      <c r="A21" s="186" t="s">
        <v>16</v>
      </c>
      <c r="B21" s="186"/>
      <c r="C21" s="186"/>
      <c r="D21" s="186"/>
      <c r="E21" s="186"/>
      <c r="F21" s="186"/>
      <c r="G21" s="15">
        <v>14</v>
      </c>
      <c r="H21" s="33">
        <v>572602</v>
      </c>
      <c r="I21" s="33">
        <v>371162</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300000</v>
      </c>
      <c r="I24" s="33">
        <v>0</v>
      </c>
    </row>
    <row r="25" spans="1:9" ht="12.75" customHeight="1" x14ac:dyDescent="0.2">
      <c r="A25" s="186" t="s">
        <v>20</v>
      </c>
      <c r="B25" s="186"/>
      <c r="C25" s="186"/>
      <c r="D25" s="186"/>
      <c r="E25" s="186"/>
      <c r="F25" s="186"/>
      <c r="G25" s="15">
        <v>18</v>
      </c>
      <c r="H25" s="33">
        <v>171882</v>
      </c>
      <c r="I25" s="33">
        <v>171882</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20000</v>
      </c>
      <c r="I27" s="34">
        <f>SUM(I28:I37)</f>
        <v>20000</v>
      </c>
    </row>
    <row r="28" spans="1:9" ht="12.75" customHeight="1" x14ac:dyDescent="0.2">
      <c r="A28" s="186" t="s">
        <v>23</v>
      </c>
      <c r="B28" s="186"/>
      <c r="C28" s="186"/>
      <c r="D28" s="186"/>
      <c r="E28" s="186"/>
      <c r="F28" s="186"/>
      <c r="G28" s="15">
        <v>21</v>
      </c>
      <c r="H28" s="33">
        <v>20000</v>
      </c>
      <c r="I28" s="33">
        <v>20000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4119336</v>
      </c>
      <c r="I44" s="34">
        <f>I45+I53+I60+I70</f>
        <v>1594236</v>
      </c>
    </row>
    <row r="45" spans="1:9" ht="12.75" customHeight="1" x14ac:dyDescent="0.2">
      <c r="A45" s="190" t="s">
        <v>39</v>
      </c>
      <c r="B45" s="190"/>
      <c r="C45" s="190"/>
      <c r="D45" s="190"/>
      <c r="E45" s="190"/>
      <c r="F45" s="190"/>
      <c r="G45" s="16">
        <v>38</v>
      </c>
      <c r="H45" s="34">
        <f>SUM(H46:H52)</f>
        <v>178170</v>
      </c>
      <c r="I45" s="34">
        <f>SUM(I46:I52)</f>
        <v>118669</v>
      </c>
    </row>
    <row r="46" spans="1:9" ht="12.75" customHeight="1" x14ac:dyDescent="0.2">
      <c r="A46" s="186" t="s">
        <v>40</v>
      </c>
      <c r="B46" s="186"/>
      <c r="C46" s="186"/>
      <c r="D46" s="186"/>
      <c r="E46" s="186"/>
      <c r="F46" s="186"/>
      <c r="G46" s="15">
        <v>39</v>
      </c>
      <c r="H46" s="33">
        <v>172369</v>
      </c>
      <c r="I46" s="33">
        <v>114052</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5801</v>
      </c>
      <c r="I49" s="33">
        <v>4617</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3260986</v>
      </c>
      <c r="I53" s="34">
        <f>SUM(I54:I59)</f>
        <v>360455</v>
      </c>
    </row>
    <row r="54" spans="1:9" ht="12.75" customHeight="1" x14ac:dyDescent="0.2">
      <c r="A54" s="186" t="s">
        <v>48</v>
      </c>
      <c r="B54" s="186"/>
      <c r="C54" s="186"/>
      <c r="D54" s="186"/>
      <c r="E54" s="186"/>
      <c r="F54" s="186"/>
      <c r="G54" s="15">
        <v>47</v>
      </c>
      <c r="H54" s="33">
        <v>51179</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1901039</v>
      </c>
      <c r="I56" s="33">
        <v>35742</v>
      </c>
    </row>
    <row r="57" spans="1:9" ht="12.75" customHeight="1" x14ac:dyDescent="0.2">
      <c r="A57" s="186" t="s">
        <v>51</v>
      </c>
      <c r="B57" s="186"/>
      <c r="C57" s="186"/>
      <c r="D57" s="186"/>
      <c r="E57" s="186"/>
      <c r="F57" s="186"/>
      <c r="G57" s="15">
        <v>50</v>
      </c>
      <c r="H57" s="33">
        <v>290846</v>
      </c>
      <c r="I57" s="33">
        <v>39000</v>
      </c>
    </row>
    <row r="58" spans="1:9" ht="12.75" customHeight="1" x14ac:dyDescent="0.2">
      <c r="A58" s="186" t="s">
        <v>52</v>
      </c>
      <c r="B58" s="186"/>
      <c r="C58" s="186"/>
      <c r="D58" s="186"/>
      <c r="E58" s="186"/>
      <c r="F58" s="186"/>
      <c r="G58" s="15">
        <v>51</v>
      </c>
      <c r="H58" s="33">
        <v>31640</v>
      </c>
      <c r="I58" s="33">
        <v>179671</v>
      </c>
    </row>
    <row r="59" spans="1:9" ht="12.75" customHeight="1" x14ac:dyDescent="0.2">
      <c r="A59" s="186" t="s">
        <v>53</v>
      </c>
      <c r="B59" s="186"/>
      <c r="C59" s="186"/>
      <c r="D59" s="186"/>
      <c r="E59" s="186"/>
      <c r="F59" s="186"/>
      <c r="G59" s="15">
        <v>52</v>
      </c>
      <c r="H59" s="33">
        <v>986282</v>
      </c>
      <c r="I59" s="33">
        <v>106042</v>
      </c>
    </row>
    <row r="60" spans="1:9" ht="12.75" customHeight="1" x14ac:dyDescent="0.2">
      <c r="A60" s="190" t="s">
        <v>54</v>
      </c>
      <c r="B60" s="190"/>
      <c r="C60" s="190"/>
      <c r="D60" s="190"/>
      <c r="E60" s="190"/>
      <c r="F60" s="190"/>
      <c r="G60" s="16">
        <v>53</v>
      </c>
      <c r="H60" s="34">
        <f>SUM(H61:H69)</f>
        <v>479368</v>
      </c>
      <c r="I60" s="34">
        <f>SUM(I61:I69)</f>
        <v>894323</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36868</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442500</v>
      </c>
      <c r="I68" s="33">
        <v>894323</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200812</v>
      </c>
      <c r="I70" s="33">
        <v>220789</v>
      </c>
    </row>
    <row r="71" spans="1:9" ht="12.75" customHeight="1" x14ac:dyDescent="0.2">
      <c r="A71" s="187" t="s">
        <v>58</v>
      </c>
      <c r="B71" s="187"/>
      <c r="C71" s="187"/>
      <c r="D71" s="187"/>
      <c r="E71" s="187"/>
      <c r="F71" s="187"/>
      <c r="G71" s="15">
        <v>64</v>
      </c>
      <c r="H71" s="33">
        <v>0</v>
      </c>
      <c r="I71" s="33">
        <v>0</v>
      </c>
    </row>
    <row r="72" spans="1:9" ht="12.75" customHeight="1" x14ac:dyDescent="0.2">
      <c r="A72" s="188" t="s">
        <v>383</v>
      </c>
      <c r="B72" s="188"/>
      <c r="C72" s="188"/>
      <c r="D72" s="188"/>
      <c r="E72" s="188"/>
      <c r="F72" s="188"/>
      <c r="G72" s="16">
        <v>65</v>
      </c>
      <c r="H72" s="34">
        <f>H8+H9+H44+H71</f>
        <v>266108210</v>
      </c>
      <c r="I72" s="34">
        <f>I8+I9+I44+I71</f>
        <v>77285240</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175343852</v>
      </c>
      <c r="I75" s="34">
        <f>I76+I77+I78+I84+I85+I89+I92+I95</f>
        <v>10056814</v>
      </c>
    </row>
    <row r="76" spans="1:9" ht="12.75" customHeight="1" x14ac:dyDescent="0.2">
      <c r="A76" s="186" t="s">
        <v>61</v>
      </c>
      <c r="B76" s="186"/>
      <c r="C76" s="186"/>
      <c r="D76" s="186"/>
      <c r="E76" s="186"/>
      <c r="F76" s="186"/>
      <c r="G76" s="15">
        <v>68</v>
      </c>
      <c r="H76" s="33">
        <v>157743374</v>
      </c>
      <c r="I76" s="33">
        <v>157743374</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-11164</v>
      </c>
      <c r="I78" s="34">
        <f>SUM(I79:I83)</f>
        <v>-11164</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-11164</v>
      </c>
      <c r="I81" s="33">
        <v>-11164</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147376593</v>
      </c>
      <c r="I84" s="120">
        <v>10351402</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-127328090</v>
      </c>
      <c r="I89" s="34">
        <f>I90-I91</f>
        <v>-129159479</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127328090</v>
      </c>
      <c r="I91" s="33">
        <v>129159479</v>
      </c>
    </row>
    <row r="92" spans="1:9" ht="12.75" customHeight="1" x14ac:dyDescent="0.2">
      <c r="A92" s="190" t="s">
        <v>77</v>
      </c>
      <c r="B92" s="190"/>
      <c r="C92" s="190"/>
      <c r="D92" s="190"/>
      <c r="E92" s="190"/>
      <c r="F92" s="190"/>
      <c r="G92" s="16">
        <v>84</v>
      </c>
      <c r="H92" s="34">
        <f>H93-H94</f>
        <v>-2436861</v>
      </c>
      <c r="I92" s="34">
        <f>I93-I94</f>
        <v>-28867319</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2436861</v>
      </c>
      <c r="I94" s="33">
        <v>28867319</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0</v>
      </c>
      <c r="I96" s="34">
        <f>SUM(I97:I102)</f>
        <v>3111684</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3111684</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36223287</v>
      </c>
      <c r="I103" s="34">
        <f>SUM(I104:I114)</f>
        <v>3980607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66636</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3295548</v>
      </c>
      <c r="I111" s="33">
        <v>1159566</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547890</v>
      </c>
      <c r="I113" s="33">
        <v>548782</v>
      </c>
    </row>
    <row r="114" spans="1:9" ht="12.75" customHeight="1" x14ac:dyDescent="0.2">
      <c r="A114" s="186" t="s">
        <v>97</v>
      </c>
      <c r="B114" s="186"/>
      <c r="C114" s="186"/>
      <c r="D114" s="186"/>
      <c r="E114" s="186"/>
      <c r="F114" s="186"/>
      <c r="G114" s="15">
        <v>106</v>
      </c>
      <c r="H114" s="33">
        <v>32313213</v>
      </c>
      <c r="I114" s="33">
        <v>2272259</v>
      </c>
    </row>
    <row r="115" spans="1:9" ht="12.75" customHeight="1" x14ac:dyDescent="0.2">
      <c r="A115" s="188" t="s">
        <v>387</v>
      </c>
      <c r="B115" s="188"/>
      <c r="C115" s="188"/>
      <c r="D115" s="188"/>
      <c r="E115" s="188"/>
      <c r="F115" s="188"/>
      <c r="G115" s="16">
        <v>107</v>
      </c>
      <c r="H115" s="34">
        <f>SUM(H116:H129)</f>
        <v>54591072</v>
      </c>
      <c r="I115" s="34">
        <f>SUM(I116:I129)</f>
        <v>60136134</v>
      </c>
    </row>
    <row r="116" spans="1:9" ht="12.75" customHeight="1" x14ac:dyDescent="0.2">
      <c r="A116" s="186" t="s">
        <v>87</v>
      </c>
      <c r="B116" s="186"/>
      <c r="C116" s="186"/>
      <c r="D116" s="186"/>
      <c r="E116" s="186"/>
      <c r="F116" s="186"/>
      <c r="G116" s="15">
        <v>108</v>
      </c>
      <c r="H116" s="33">
        <v>649053</v>
      </c>
      <c r="I116" s="33">
        <v>0</v>
      </c>
    </row>
    <row r="117" spans="1:9" ht="22.15" customHeight="1" x14ac:dyDescent="0.2">
      <c r="A117" s="186" t="s">
        <v>88</v>
      </c>
      <c r="B117" s="186"/>
      <c r="C117" s="186"/>
      <c r="D117" s="186"/>
      <c r="E117" s="186"/>
      <c r="F117" s="186"/>
      <c r="G117" s="15">
        <v>109</v>
      </c>
      <c r="H117" s="33">
        <v>30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817088</v>
      </c>
      <c r="I120" s="33">
        <v>19565490</v>
      </c>
    </row>
    <row r="121" spans="1:9" ht="12.75" customHeight="1" x14ac:dyDescent="0.2">
      <c r="A121" s="186" t="s">
        <v>92</v>
      </c>
      <c r="B121" s="186"/>
      <c r="C121" s="186"/>
      <c r="D121" s="186"/>
      <c r="E121" s="186"/>
      <c r="F121" s="186"/>
      <c r="G121" s="15">
        <v>113</v>
      </c>
      <c r="H121" s="33">
        <v>36470827</v>
      </c>
      <c r="I121" s="33">
        <v>36598295</v>
      </c>
    </row>
    <row r="122" spans="1:9" ht="12.75" customHeight="1" x14ac:dyDescent="0.2">
      <c r="A122" s="186" t="s">
        <v>93</v>
      </c>
      <c r="B122" s="186"/>
      <c r="C122" s="186"/>
      <c r="D122" s="186"/>
      <c r="E122" s="186"/>
      <c r="F122" s="186"/>
      <c r="G122" s="15">
        <v>114</v>
      </c>
      <c r="H122" s="33">
        <v>718576</v>
      </c>
      <c r="I122" s="33">
        <v>368704</v>
      </c>
    </row>
    <row r="123" spans="1:9" ht="12.75" customHeight="1" x14ac:dyDescent="0.2">
      <c r="A123" s="186" t="s">
        <v>94</v>
      </c>
      <c r="B123" s="186"/>
      <c r="C123" s="186"/>
      <c r="D123" s="186"/>
      <c r="E123" s="186"/>
      <c r="F123" s="186"/>
      <c r="G123" s="15">
        <v>115</v>
      </c>
      <c r="H123" s="33">
        <v>11418626</v>
      </c>
      <c r="I123" s="33">
        <v>2944261</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1072850</v>
      </c>
      <c r="I125" s="33">
        <v>220079</v>
      </c>
    </row>
    <row r="126" spans="1:9" x14ac:dyDescent="0.2">
      <c r="A126" s="186" t="s">
        <v>99</v>
      </c>
      <c r="B126" s="186"/>
      <c r="C126" s="186"/>
      <c r="D126" s="186"/>
      <c r="E126" s="186"/>
      <c r="F126" s="186"/>
      <c r="G126" s="15">
        <v>118</v>
      </c>
      <c r="H126" s="33">
        <v>3415225</v>
      </c>
      <c r="I126" s="33">
        <v>400707</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28797</v>
      </c>
      <c r="I129" s="33">
        <v>38598</v>
      </c>
    </row>
    <row r="130" spans="1:9" ht="22.15" customHeight="1" x14ac:dyDescent="0.2">
      <c r="A130" s="187" t="s">
        <v>103</v>
      </c>
      <c r="B130" s="187"/>
      <c r="C130" s="187"/>
      <c r="D130" s="187"/>
      <c r="E130" s="187"/>
      <c r="F130" s="187"/>
      <c r="G130" s="15">
        <v>122</v>
      </c>
      <c r="H130" s="33">
        <v>0</v>
      </c>
      <c r="I130" s="33">
        <v>0</v>
      </c>
    </row>
    <row r="131" spans="1:9" x14ac:dyDescent="0.2">
      <c r="A131" s="188" t="s">
        <v>388</v>
      </c>
      <c r="B131" s="188"/>
      <c r="C131" s="188"/>
      <c r="D131" s="188"/>
      <c r="E131" s="188"/>
      <c r="F131" s="188"/>
      <c r="G131" s="16">
        <v>123</v>
      </c>
      <c r="H131" s="34">
        <f>H75+H96+H103+H115+H130</f>
        <v>266158211</v>
      </c>
      <c r="I131" s="34">
        <f>I75+I96+I103+I115+I130</f>
        <v>77285239</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view="pageBreakPreview" topLeftCell="A94" zoomScale="110" zoomScaleNormal="100" zoomScaleSheetLayoutView="110" workbookViewId="0">
      <selection activeCell="I44" sqref="I4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432</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433</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18547293</v>
      </c>
      <c r="I8" s="37">
        <f>SUM(I9:I13)</f>
        <v>2941479</v>
      </c>
      <c r="J8" s="37">
        <f>SUM(J9:J13)</f>
        <v>17346923</v>
      </c>
      <c r="K8" s="37">
        <f>SUM(K9:K13)</f>
        <v>2562787</v>
      </c>
    </row>
    <row r="9" spans="1:11" x14ac:dyDescent="0.2">
      <c r="A9" s="186" t="s">
        <v>121</v>
      </c>
      <c r="B9" s="186"/>
      <c r="C9" s="186"/>
      <c r="D9" s="186"/>
      <c r="E9" s="186"/>
      <c r="F9" s="186"/>
      <c r="G9" s="15">
        <v>126</v>
      </c>
      <c r="H9" s="33">
        <v>820222</v>
      </c>
      <c r="I9" s="33">
        <v>383422</v>
      </c>
      <c r="J9" s="33">
        <v>518134</v>
      </c>
      <c r="K9" s="33">
        <v>55010</v>
      </c>
    </row>
    <row r="10" spans="1:11" x14ac:dyDescent="0.2">
      <c r="A10" s="186" t="s">
        <v>122</v>
      </c>
      <c r="B10" s="186"/>
      <c r="C10" s="186"/>
      <c r="D10" s="186"/>
      <c r="E10" s="186"/>
      <c r="F10" s="186"/>
      <c r="G10" s="15">
        <v>127</v>
      </c>
      <c r="H10" s="33">
        <v>15726382</v>
      </c>
      <c r="I10" s="33">
        <v>2021976</v>
      </c>
      <c r="J10" s="33">
        <v>13431557</v>
      </c>
      <c r="K10" s="33">
        <v>949693</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628048</v>
      </c>
      <c r="I12" s="33">
        <v>387615</v>
      </c>
      <c r="J12" s="33">
        <v>1429099</v>
      </c>
      <c r="K12" s="33">
        <v>573334</v>
      </c>
    </row>
    <row r="13" spans="1:11" x14ac:dyDescent="0.2">
      <c r="A13" s="186" t="s">
        <v>125</v>
      </c>
      <c r="B13" s="186"/>
      <c r="C13" s="186"/>
      <c r="D13" s="186"/>
      <c r="E13" s="186"/>
      <c r="F13" s="186"/>
      <c r="G13" s="15">
        <v>130</v>
      </c>
      <c r="H13" s="33">
        <v>1372641</v>
      </c>
      <c r="I13" s="33">
        <v>148466</v>
      </c>
      <c r="J13" s="33">
        <v>1968133</v>
      </c>
      <c r="K13" s="33">
        <v>984750</v>
      </c>
    </row>
    <row r="14" spans="1:11" x14ac:dyDescent="0.2">
      <c r="A14" s="214" t="s">
        <v>126</v>
      </c>
      <c r="B14" s="214"/>
      <c r="C14" s="214"/>
      <c r="D14" s="214"/>
      <c r="E14" s="214"/>
      <c r="F14" s="214"/>
      <c r="G14" s="20">
        <v>131</v>
      </c>
      <c r="H14" s="37">
        <f>H15+H16+H20+H24+H25+H26+H29+H36</f>
        <v>22184120</v>
      </c>
      <c r="I14" s="37">
        <f>I15+I16+I20+I24+I25+I26+I29+I36</f>
        <v>6819189</v>
      </c>
      <c r="J14" s="37">
        <f>J15+J16+J20+J24+J25+J26+J29+J36</f>
        <v>45444537</v>
      </c>
      <c r="K14" s="37">
        <f>K15+K16+K20+K24+K25+K26+K29+K36</f>
        <v>28664764</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9027376</v>
      </c>
      <c r="I16" s="37">
        <f>SUM(I17:I19)</f>
        <v>2039063</v>
      </c>
      <c r="J16" s="37">
        <f>SUM(J17:J19)</f>
        <v>8078577</v>
      </c>
      <c r="K16" s="37">
        <f>SUM(K17:K19)</f>
        <v>1683632</v>
      </c>
    </row>
    <row r="17" spans="1:11" x14ac:dyDescent="0.2">
      <c r="A17" s="216" t="s">
        <v>128</v>
      </c>
      <c r="B17" s="216"/>
      <c r="C17" s="216"/>
      <c r="D17" s="216"/>
      <c r="E17" s="216"/>
      <c r="F17" s="216"/>
      <c r="G17" s="15">
        <v>134</v>
      </c>
      <c r="H17" s="33">
        <v>5471982</v>
      </c>
      <c r="I17" s="33">
        <v>1076390</v>
      </c>
      <c r="J17" s="33">
        <v>4881530</v>
      </c>
      <c r="K17" s="33">
        <v>626223</v>
      </c>
    </row>
    <row r="18" spans="1:11" x14ac:dyDescent="0.2">
      <c r="A18" s="216" t="s">
        <v>129</v>
      </c>
      <c r="B18" s="216"/>
      <c r="C18" s="216"/>
      <c r="D18" s="216"/>
      <c r="E18" s="216"/>
      <c r="F18" s="216"/>
      <c r="G18" s="15">
        <v>135</v>
      </c>
      <c r="H18" s="33">
        <v>5104</v>
      </c>
      <c r="I18" s="33">
        <v>1031</v>
      </c>
      <c r="J18" s="33">
        <v>342</v>
      </c>
      <c r="K18" s="33">
        <v>0</v>
      </c>
    </row>
    <row r="19" spans="1:11" x14ac:dyDescent="0.2">
      <c r="A19" s="216" t="s">
        <v>130</v>
      </c>
      <c r="B19" s="216"/>
      <c r="C19" s="216"/>
      <c r="D19" s="216"/>
      <c r="E19" s="216"/>
      <c r="F19" s="216"/>
      <c r="G19" s="15">
        <v>136</v>
      </c>
      <c r="H19" s="33">
        <v>3550290</v>
      </c>
      <c r="I19" s="33">
        <v>961642</v>
      </c>
      <c r="J19" s="33">
        <v>3196705</v>
      </c>
      <c r="K19" s="33">
        <v>1057409</v>
      </c>
    </row>
    <row r="20" spans="1:11" x14ac:dyDescent="0.2">
      <c r="A20" s="215" t="s">
        <v>131</v>
      </c>
      <c r="B20" s="215"/>
      <c r="C20" s="215"/>
      <c r="D20" s="215"/>
      <c r="E20" s="215"/>
      <c r="F20" s="215"/>
      <c r="G20" s="20">
        <v>137</v>
      </c>
      <c r="H20" s="37">
        <f>SUM(H21:H23)</f>
        <v>9028016</v>
      </c>
      <c r="I20" s="37">
        <f>SUM(I21:I23)</f>
        <v>2414319</v>
      </c>
      <c r="J20" s="37">
        <f>SUM(J21:J23)</f>
        <v>8506498</v>
      </c>
      <c r="K20" s="37">
        <f>SUM(K21:K23)</f>
        <v>1357741</v>
      </c>
    </row>
    <row r="21" spans="1:11" x14ac:dyDescent="0.2">
      <c r="A21" s="216" t="s">
        <v>109</v>
      </c>
      <c r="B21" s="216"/>
      <c r="C21" s="216"/>
      <c r="D21" s="216"/>
      <c r="E21" s="216"/>
      <c r="F21" s="216"/>
      <c r="G21" s="15">
        <v>138</v>
      </c>
      <c r="H21" s="33">
        <v>5506657</v>
      </c>
      <c r="I21" s="33">
        <v>1484601</v>
      </c>
      <c r="J21" s="33">
        <v>5242148</v>
      </c>
      <c r="K21" s="33">
        <v>897479</v>
      </c>
    </row>
    <row r="22" spans="1:11" x14ac:dyDescent="0.2">
      <c r="A22" s="216" t="s">
        <v>110</v>
      </c>
      <c r="B22" s="216"/>
      <c r="C22" s="216"/>
      <c r="D22" s="216"/>
      <c r="E22" s="216"/>
      <c r="F22" s="216"/>
      <c r="G22" s="15">
        <v>139</v>
      </c>
      <c r="H22" s="33">
        <v>2247019</v>
      </c>
      <c r="I22" s="33">
        <v>589963</v>
      </c>
      <c r="J22" s="33">
        <v>2104893</v>
      </c>
      <c r="K22" s="33">
        <v>278018</v>
      </c>
    </row>
    <row r="23" spans="1:11" x14ac:dyDescent="0.2">
      <c r="A23" s="216" t="s">
        <v>111</v>
      </c>
      <c r="B23" s="216"/>
      <c r="C23" s="216"/>
      <c r="D23" s="216"/>
      <c r="E23" s="216"/>
      <c r="F23" s="216"/>
      <c r="G23" s="15">
        <v>140</v>
      </c>
      <c r="H23" s="33">
        <v>1274340</v>
      </c>
      <c r="I23" s="33">
        <v>339755</v>
      </c>
      <c r="J23" s="33">
        <v>1159457</v>
      </c>
      <c r="K23" s="33">
        <v>182244</v>
      </c>
    </row>
    <row r="24" spans="1:11" x14ac:dyDescent="0.2">
      <c r="A24" s="186" t="s">
        <v>112</v>
      </c>
      <c r="B24" s="186"/>
      <c r="C24" s="186"/>
      <c r="D24" s="186"/>
      <c r="E24" s="186"/>
      <c r="F24" s="186"/>
      <c r="G24" s="15">
        <v>141</v>
      </c>
      <c r="H24" s="33">
        <v>1539338</v>
      </c>
      <c r="I24" s="33">
        <v>1539338</v>
      </c>
      <c r="J24" s="33">
        <v>1955319</v>
      </c>
      <c r="K24" s="33">
        <v>1955319</v>
      </c>
    </row>
    <row r="25" spans="1:11" x14ac:dyDescent="0.2">
      <c r="A25" s="186" t="s">
        <v>113</v>
      </c>
      <c r="B25" s="186"/>
      <c r="C25" s="186"/>
      <c r="D25" s="186"/>
      <c r="E25" s="186"/>
      <c r="F25" s="186"/>
      <c r="G25" s="15">
        <v>142</v>
      </c>
      <c r="H25" s="33">
        <v>2310049</v>
      </c>
      <c r="I25" s="33">
        <v>661792</v>
      </c>
      <c r="J25" s="33">
        <v>3119168</v>
      </c>
      <c r="K25" s="33">
        <v>285338</v>
      </c>
    </row>
    <row r="26" spans="1:11" x14ac:dyDescent="0.2">
      <c r="A26" s="215" t="s">
        <v>132</v>
      </c>
      <c r="B26" s="215"/>
      <c r="C26" s="215"/>
      <c r="D26" s="215"/>
      <c r="E26" s="215"/>
      <c r="F26" s="215"/>
      <c r="G26" s="20">
        <v>143</v>
      </c>
      <c r="H26" s="37">
        <f>H27+H28</f>
        <v>120358</v>
      </c>
      <c r="I26" s="37">
        <f>I27+I28</f>
        <v>5694</v>
      </c>
      <c r="J26" s="37">
        <f>J27+J28</f>
        <v>1895079</v>
      </c>
      <c r="K26" s="37">
        <f>K27+K28</f>
        <v>1851725</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120358</v>
      </c>
      <c r="I28" s="33">
        <v>5694</v>
      </c>
      <c r="J28" s="33">
        <v>1895079</v>
      </c>
      <c r="K28" s="33">
        <v>1851725</v>
      </c>
    </row>
    <row r="29" spans="1:11" x14ac:dyDescent="0.2">
      <c r="A29" s="215" t="s">
        <v>135</v>
      </c>
      <c r="B29" s="215"/>
      <c r="C29" s="215"/>
      <c r="D29" s="215"/>
      <c r="E29" s="215"/>
      <c r="F29" s="215"/>
      <c r="G29" s="20">
        <v>146</v>
      </c>
      <c r="H29" s="37">
        <f>SUM(H30:H35)</f>
        <v>0</v>
      </c>
      <c r="I29" s="37">
        <f>SUM(I30:I35)</f>
        <v>0</v>
      </c>
      <c r="J29" s="37">
        <f>SUM(J30:J35)</f>
        <v>3111684</v>
      </c>
      <c r="K29" s="37">
        <f>SUM(K30:K35)</f>
        <v>3111684</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3111684</v>
      </c>
      <c r="K32" s="33">
        <v>3111684</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158983</v>
      </c>
      <c r="I36" s="33">
        <v>158983</v>
      </c>
      <c r="J36" s="33">
        <v>18778212</v>
      </c>
      <c r="K36" s="33">
        <v>18419325</v>
      </c>
    </row>
    <row r="37" spans="1:11" x14ac:dyDescent="0.2">
      <c r="A37" s="214" t="s">
        <v>142</v>
      </c>
      <c r="B37" s="214"/>
      <c r="C37" s="214"/>
      <c r="D37" s="214"/>
      <c r="E37" s="214"/>
      <c r="F37" s="214"/>
      <c r="G37" s="20">
        <v>154</v>
      </c>
      <c r="H37" s="37">
        <f>SUM(H38:H47)</f>
        <v>493671</v>
      </c>
      <c r="I37" s="37">
        <f>SUM(I38:I47)</f>
        <v>456558</v>
      </c>
      <c r="J37" s="37">
        <f>SUM(J38:J47)</f>
        <v>46909</v>
      </c>
      <c r="K37" s="37">
        <f>SUM(K38:K47)</f>
        <v>29216</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21</v>
      </c>
      <c r="I44" s="33">
        <v>9</v>
      </c>
      <c r="J44" s="33">
        <v>1</v>
      </c>
      <c r="K44" s="33">
        <v>1</v>
      </c>
    </row>
    <row r="45" spans="1:11" x14ac:dyDescent="0.2">
      <c r="A45" s="186" t="s">
        <v>150</v>
      </c>
      <c r="B45" s="186"/>
      <c r="C45" s="186"/>
      <c r="D45" s="186"/>
      <c r="E45" s="186"/>
      <c r="F45" s="186"/>
      <c r="G45" s="15">
        <v>162</v>
      </c>
      <c r="H45" s="33">
        <v>477192</v>
      </c>
      <c r="I45" s="33">
        <v>440091</v>
      </c>
      <c r="J45" s="33">
        <v>39690</v>
      </c>
      <c r="K45" s="33">
        <v>21997</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16458</v>
      </c>
      <c r="I47" s="33">
        <v>16458</v>
      </c>
      <c r="J47" s="33">
        <v>7218</v>
      </c>
      <c r="K47" s="33">
        <v>7218</v>
      </c>
    </row>
    <row r="48" spans="1:11" x14ac:dyDescent="0.2">
      <c r="A48" s="214" t="s">
        <v>153</v>
      </c>
      <c r="B48" s="214"/>
      <c r="C48" s="214"/>
      <c r="D48" s="214"/>
      <c r="E48" s="214"/>
      <c r="F48" s="214"/>
      <c r="G48" s="20">
        <v>165</v>
      </c>
      <c r="H48" s="37">
        <f>SUM(H49:H55)</f>
        <v>374803</v>
      </c>
      <c r="I48" s="37">
        <f>SUM(I49:I55)</f>
        <v>202616</v>
      </c>
      <c r="J48" s="37">
        <f>SUM(J49:J55)</f>
        <v>826058</v>
      </c>
      <c r="K48" s="37">
        <f>SUM(K49:K55)</f>
        <v>416041</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276695</v>
      </c>
      <c r="I51" s="33">
        <v>170083</v>
      </c>
      <c r="J51" s="33">
        <v>635458</v>
      </c>
      <c r="K51" s="33">
        <v>268889</v>
      </c>
    </row>
    <row r="52" spans="1:11" x14ac:dyDescent="0.2">
      <c r="A52" s="210" t="s">
        <v>157</v>
      </c>
      <c r="B52" s="210"/>
      <c r="C52" s="210"/>
      <c r="D52" s="210"/>
      <c r="E52" s="210"/>
      <c r="F52" s="210"/>
      <c r="G52" s="15">
        <v>169</v>
      </c>
      <c r="H52" s="33">
        <v>95978</v>
      </c>
      <c r="I52" s="33">
        <v>30403</v>
      </c>
      <c r="J52" s="33">
        <v>188624</v>
      </c>
      <c r="K52" s="33">
        <v>145446</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2130</v>
      </c>
      <c r="I55" s="33">
        <v>2130</v>
      </c>
      <c r="J55" s="33">
        <v>1976</v>
      </c>
      <c r="K55" s="33">
        <v>1706</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19040964</v>
      </c>
      <c r="I60" s="37">
        <f t="shared" ref="I60:K60" si="0">I8+I37+I56+I57</f>
        <v>3398037</v>
      </c>
      <c r="J60" s="37">
        <f t="shared" si="0"/>
        <v>17393832</v>
      </c>
      <c r="K60" s="37">
        <f t="shared" si="0"/>
        <v>2592003</v>
      </c>
    </row>
    <row r="61" spans="1:11" x14ac:dyDescent="0.2">
      <c r="A61" s="214" t="s">
        <v>166</v>
      </c>
      <c r="B61" s="214"/>
      <c r="C61" s="214"/>
      <c r="D61" s="214"/>
      <c r="E61" s="214"/>
      <c r="F61" s="214"/>
      <c r="G61" s="20">
        <v>178</v>
      </c>
      <c r="H61" s="37">
        <f>H14+H48+H58+H59</f>
        <v>22558923</v>
      </c>
      <c r="I61" s="37">
        <f t="shared" ref="I61:K61" si="1">I14+I48+I58+I59</f>
        <v>7021805</v>
      </c>
      <c r="J61" s="37">
        <f t="shared" si="1"/>
        <v>46270595</v>
      </c>
      <c r="K61" s="37">
        <f t="shared" si="1"/>
        <v>29080805</v>
      </c>
    </row>
    <row r="62" spans="1:11" x14ac:dyDescent="0.2">
      <c r="A62" s="214" t="s">
        <v>167</v>
      </c>
      <c r="B62" s="214"/>
      <c r="C62" s="214"/>
      <c r="D62" s="214"/>
      <c r="E62" s="214"/>
      <c r="F62" s="214"/>
      <c r="G62" s="20">
        <v>179</v>
      </c>
      <c r="H62" s="37">
        <f>H60-H61</f>
        <v>-3517959</v>
      </c>
      <c r="I62" s="37">
        <f t="shared" ref="I62:K62" si="2">I60-I61</f>
        <v>-3623768</v>
      </c>
      <c r="J62" s="37">
        <f t="shared" si="2"/>
        <v>-28876763</v>
      </c>
      <c r="K62" s="37">
        <f t="shared" si="2"/>
        <v>-26488802</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-3517959</v>
      </c>
      <c r="I64" s="37">
        <f t="shared" ref="I64:K64" si="4">+IF((I60-I61)&lt;0,(I60-I61),0)</f>
        <v>-3623768</v>
      </c>
      <c r="J64" s="37">
        <f t="shared" si="4"/>
        <v>-28876763</v>
      </c>
      <c r="K64" s="37">
        <f t="shared" si="4"/>
        <v>-26488802</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-3517959</v>
      </c>
      <c r="I66" s="37">
        <f t="shared" ref="I66:K66" si="5">I62-I65</f>
        <v>-3623768</v>
      </c>
      <c r="J66" s="37">
        <f t="shared" si="5"/>
        <v>-28876763</v>
      </c>
      <c r="K66" s="37">
        <f t="shared" si="5"/>
        <v>-26488802</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-3517959</v>
      </c>
      <c r="I68" s="37">
        <f t="shared" ref="I68:K68" si="7">+IF((I62-I65)&lt;0,(I62-I65),0)</f>
        <v>-3623768</v>
      </c>
      <c r="J68" s="37">
        <f t="shared" si="7"/>
        <v>-28876763</v>
      </c>
      <c r="K68" s="37">
        <f t="shared" si="7"/>
        <v>-26488802</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0</v>
      </c>
      <c r="I89" s="40">
        <v>0</v>
      </c>
      <c r="J89" s="40">
        <v>0</v>
      </c>
      <c r="K89" s="40">
        <v>0</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0</v>
      </c>
      <c r="I101" s="39">
        <f>I89+I100</f>
        <v>0</v>
      </c>
      <c r="J101" s="39">
        <f>J89+J100</f>
        <v>0</v>
      </c>
      <c r="K101" s="39">
        <f>K89+K100</f>
        <v>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4" zoomScale="110" zoomScaleNormal="100" workbookViewId="0">
      <selection activeCell="I59" sqref="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432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433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-2591620</v>
      </c>
      <c r="I8" s="43">
        <v>-28867320</v>
      </c>
    </row>
    <row r="9" spans="1:9" ht="12.75" customHeight="1" x14ac:dyDescent="0.2">
      <c r="A9" s="257" t="s">
        <v>211</v>
      </c>
      <c r="B9" s="258"/>
      <c r="C9" s="258"/>
      <c r="D9" s="258"/>
      <c r="E9" s="258"/>
      <c r="F9" s="259"/>
      <c r="G9" s="25">
        <v>2</v>
      </c>
      <c r="H9" s="44">
        <f>H10+H11+H12+H13+H14+H15+H16+H17</f>
        <v>2327820</v>
      </c>
      <c r="I9" s="44">
        <f>I10+I11+I12+I13+I14+I15+I16+I17</f>
        <v>23741565</v>
      </c>
    </row>
    <row r="10" spans="1:9" ht="12.75" customHeight="1" x14ac:dyDescent="0.2">
      <c r="A10" s="254" t="s">
        <v>212</v>
      </c>
      <c r="B10" s="255"/>
      <c r="C10" s="255"/>
      <c r="D10" s="255"/>
      <c r="E10" s="255"/>
      <c r="F10" s="256"/>
      <c r="G10" s="26">
        <v>3</v>
      </c>
      <c r="H10" s="45">
        <v>1539338</v>
      </c>
      <c r="I10" s="45">
        <v>1955319</v>
      </c>
    </row>
    <row r="11" spans="1:9" ht="22.15" customHeight="1" x14ac:dyDescent="0.2">
      <c r="A11" s="254" t="s">
        <v>213</v>
      </c>
      <c r="B11" s="255"/>
      <c r="C11" s="255"/>
      <c r="D11" s="255"/>
      <c r="E11" s="255"/>
      <c r="F11" s="256"/>
      <c r="G11" s="26">
        <v>4</v>
      </c>
      <c r="H11" s="45">
        <v>608260</v>
      </c>
      <c r="I11" s="45">
        <v>418064</v>
      </c>
    </row>
    <row r="12" spans="1:9" ht="23.45" customHeight="1" x14ac:dyDescent="0.2">
      <c r="A12" s="254" t="s">
        <v>214</v>
      </c>
      <c r="B12" s="255"/>
      <c r="C12" s="255"/>
      <c r="D12" s="255"/>
      <c r="E12" s="255"/>
      <c r="F12" s="256"/>
      <c r="G12" s="26">
        <v>5</v>
      </c>
      <c r="H12" s="45">
        <v>129329</v>
      </c>
      <c r="I12" s="45">
        <v>-106003</v>
      </c>
    </row>
    <row r="13" spans="1:9" ht="12.75" customHeight="1" x14ac:dyDescent="0.2">
      <c r="A13" s="254" t="s">
        <v>215</v>
      </c>
      <c r="B13" s="255"/>
      <c r="C13" s="255"/>
      <c r="D13" s="255"/>
      <c r="E13" s="255"/>
      <c r="F13" s="256"/>
      <c r="G13" s="26">
        <v>6</v>
      </c>
      <c r="H13" s="45">
        <v>-16480</v>
      </c>
      <c r="I13" s="45">
        <v>-16121</v>
      </c>
    </row>
    <row r="14" spans="1:9" ht="12.75" customHeight="1" x14ac:dyDescent="0.2">
      <c r="A14" s="254" t="s">
        <v>216</v>
      </c>
      <c r="B14" s="255"/>
      <c r="C14" s="255"/>
      <c r="D14" s="255"/>
      <c r="E14" s="255"/>
      <c r="F14" s="256"/>
      <c r="G14" s="26">
        <v>7</v>
      </c>
      <c r="H14" s="45">
        <v>278013</v>
      </c>
      <c r="I14" s="45">
        <v>637100</v>
      </c>
    </row>
    <row r="15" spans="1:9" ht="12.75" customHeight="1" x14ac:dyDescent="0.2">
      <c r="A15" s="254" t="s">
        <v>217</v>
      </c>
      <c r="B15" s="255"/>
      <c r="C15" s="255"/>
      <c r="D15" s="255"/>
      <c r="E15" s="255"/>
      <c r="F15" s="256"/>
      <c r="G15" s="26">
        <v>8</v>
      </c>
      <c r="H15" s="45">
        <v>0</v>
      </c>
      <c r="I15" s="45">
        <v>3111684</v>
      </c>
    </row>
    <row r="16" spans="1:9" ht="12.75" customHeight="1" x14ac:dyDescent="0.2">
      <c r="A16" s="254" t="s">
        <v>218</v>
      </c>
      <c r="B16" s="255"/>
      <c r="C16" s="255"/>
      <c r="D16" s="255"/>
      <c r="E16" s="255"/>
      <c r="F16" s="256"/>
      <c r="G16" s="26">
        <v>9</v>
      </c>
      <c r="H16" s="45">
        <v>-381215</v>
      </c>
      <c r="I16" s="45">
        <v>148934</v>
      </c>
    </row>
    <row r="17" spans="1:9" ht="25.15" customHeight="1" x14ac:dyDescent="0.2">
      <c r="A17" s="254" t="s">
        <v>219</v>
      </c>
      <c r="B17" s="255"/>
      <c r="C17" s="255"/>
      <c r="D17" s="255"/>
      <c r="E17" s="255"/>
      <c r="F17" s="256"/>
      <c r="G17" s="26">
        <v>10</v>
      </c>
      <c r="H17" s="45">
        <v>170575</v>
      </c>
      <c r="I17" s="45">
        <v>17592588</v>
      </c>
    </row>
    <row r="18" spans="1:9" ht="28.15" customHeight="1" x14ac:dyDescent="0.2">
      <c r="A18" s="233" t="s">
        <v>390</v>
      </c>
      <c r="B18" s="234"/>
      <c r="C18" s="234"/>
      <c r="D18" s="234"/>
      <c r="E18" s="234"/>
      <c r="F18" s="235"/>
      <c r="G18" s="25">
        <v>11</v>
      </c>
      <c r="H18" s="44">
        <f>H8+H9</f>
        <v>-263800</v>
      </c>
      <c r="I18" s="44">
        <f>I8+I9</f>
        <v>-5125755</v>
      </c>
    </row>
    <row r="19" spans="1:9" ht="12.75" customHeight="1" x14ac:dyDescent="0.2">
      <c r="A19" s="257" t="s">
        <v>220</v>
      </c>
      <c r="B19" s="258"/>
      <c r="C19" s="258"/>
      <c r="D19" s="258"/>
      <c r="E19" s="258"/>
      <c r="F19" s="259"/>
      <c r="G19" s="25">
        <v>12</v>
      </c>
      <c r="H19" s="44">
        <f>H20+H21+H22+H23</f>
        <v>1863680</v>
      </c>
      <c r="I19" s="44">
        <f>I20+I21+I22+I23</f>
        <v>-14065347</v>
      </c>
    </row>
    <row r="20" spans="1:9" ht="12.75" customHeight="1" x14ac:dyDescent="0.2">
      <c r="A20" s="254" t="s">
        <v>221</v>
      </c>
      <c r="B20" s="255"/>
      <c r="C20" s="255"/>
      <c r="D20" s="255"/>
      <c r="E20" s="255"/>
      <c r="F20" s="256"/>
      <c r="G20" s="26">
        <v>13</v>
      </c>
      <c r="H20" s="45">
        <v>4293093</v>
      </c>
      <c r="I20" s="45">
        <v>-13331356</v>
      </c>
    </row>
    <row r="21" spans="1:9" ht="12.75" customHeight="1" x14ac:dyDescent="0.2">
      <c r="A21" s="254" t="s">
        <v>222</v>
      </c>
      <c r="B21" s="255"/>
      <c r="C21" s="255"/>
      <c r="D21" s="255"/>
      <c r="E21" s="255"/>
      <c r="F21" s="256"/>
      <c r="G21" s="26">
        <v>14</v>
      </c>
      <c r="H21" s="45">
        <v>-62959</v>
      </c>
      <c r="I21" s="45">
        <v>2570023</v>
      </c>
    </row>
    <row r="22" spans="1:9" ht="12.75" customHeight="1" x14ac:dyDescent="0.2">
      <c r="A22" s="254" t="s">
        <v>223</v>
      </c>
      <c r="B22" s="255"/>
      <c r="C22" s="255"/>
      <c r="D22" s="255"/>
      <c r="E22" s="255"/>
      <c r="F22" s="256"/>
      <c r="G22" s="26">
        <v>15</v>
      </c>
      <c r="H22" s="45">
        <v>11365</v>
      </c>
      <c r="I22" s="45">
        <v>58317</v>
      </c>
    </row>
    <row r="23" spans="1:9" ht="12.75" customHeight="1" x14ac:dyDescent="0.2">
      <c r="A23" s="254" t="s">
        <v>224</v>
      </c>
      <c r="B23" s="255"/>
      <c r="C23" s="255"/>
      <c r="D23" s="255"/>
      <c r="E23" s="255"/>
      <c r="F23" s="256"/>
      <c r="G23" s="26">
        <v>16</v>
      </c>
      <c r="H23" s="45">
        <v>-2377819</v>
      </c>
      <c r="I23" s="45">
        <v>-3362331</v>
      </c>
    </row>
    <row r="24" spans="1:9" ht="12.75" customHeight="1" x14ac:dyDescent="0.2">
      <c r="A24" s="233" t="s">
        <v>225</v>
      </c>
      <c r="B24" s="234"/>
      <c r="C24" s="234"/>
      <c r="D24" s="234"/>
      <c r="E24" s="234"/>
      <c r="F24" s="235"/>
      <c r="G24" s="25">
        <v>17</v>
      </c>
      <c r="H24" s="44">
        <f>H18+H19</f>
        <v>1599880</v>
      </c>
      <c r="I24" s="44">
        <f>I18+I19</f>
        <v>-19191102</v>
      </c>
    </row>
    <row r="25" spans="1:9" ht="12.75" customHeight="1" x14ac:dyDescent="0.2">
      <c r="A25" s="245" t="s">
        <v>226</v>
      </c>
      <c r="B25" s="246"/>
      <c r="C25" s="246"/>
      <c r="D25" s="246"/>
      <c r="E25" s="246"/>
      <c r="F25" s="247"/>
      <c r="G25" s="26">
        <v>18</v>
      </c>
      <c r="H25" s="45">
        <v>-234984</v>
      </c>
      <c r="I25" s="45">
        <v>-327787</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1364896</v>
      </c>
      <c r="I27" s="46">
        <f>I24+I25+I26</f>
        <v>-19518889</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1515802</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35</v>
      </c>
      <c r="I31" s="48">
        <v>0</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1304314</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35</v>
      </c>
      <c r="I35" s="49">
        <f>I29+I30+I31+I32+I33+I34</f>
        <v>2820116</v>
      </c>
    </row>
    <row r="36" spans="1:9" ht="22.9" customHeight="1" x14ac:dyDescent="0.2">
      <c r="A36" s="245" t="s">
        <v>237</v>
      </c>
      <c r="B36" s="246"/>
      <c r="C36" s="246"/>
      <c r="D36" s="246"/>
      <c r="E36" s="246"/>
      <c r="F36" s="247"/>
      <c r="G36" s="26">
        <v>28</v>
      </c>
      <c r="H36" s="48">
        <v>-1474413</v>
      </c>
      <c r="I36" s="48">
        <v>-154011</v>
      </c>
    </row>
    <row r="37" spans="1:9" ht="12.75" customHeight="1" x14ac:dyDescent="0.2">
      <c r="A37" s="245" t="s">
        <v>238</v>
      </c>
      <c r="B37" s="246"/>
      <c r="C37" s="246"/>
      <c r="D37" s="246"/>
      <c r="E37" s="246"/>
      <c r="F37" s="247"/>
      <c r="G37" s="26">
        <v>29</v>
      </c>
      <c r="H37" s="48">
        <v>-20000</v>
      </c>
      <c r="I37" s="48">
        <v>0</v>
      </c>
    </row>
    <row r="38" spans="1:9" ht="12.75" customHeight="1" x14ac:dyDescent="0.2">
      <c r="A38" s="245" t="s">
        <v>239</v>
      </c>
      <c r="B38" s="246"/>
      <c r="C38" s="246"/>
      <c r="D38" s="246"/>
      <c r="E38" s="246"/>
      <c r="F38" s="247"/>
      <c r="G38" s="26">
        <v>30</v>
      </c>
      <c r="H38" s="48">
        <v>-196694</v>
      </c>
      <c r="I38" s="48">
        <v>-1936445</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-1691107</v>
      </c>
      <c r="I41" s="49">
        <f>I36+I37+I38+I39+I40</f>
        <v>-2090456</v>
      </c>
    </row>
    <row r="42" spans="1:9" ht="29.45" customHeight="1" x14ac:dyDescent="0.2">
      <c r="A42" s="236" t="s">
        <v>243</v>
      </c>
      <c r="B42" s="237"/>
      <c r="C42" s="237"/>
      <c r="D42" s="237"/>
      <c r="E42" s="237"/>
      <c r="F42" s="238"/>
      <c r="G42" s="27">
        <v>34</v>
      </c>
      <c r="H42" s="50">
        <f>H35+H41</f>
        <v>-1691072</v>
      </c>
      <c r="I42" s="50">
        <f>I35+I41</f>
        <v>729660</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566500</v>
      </c>
      <c r="I46" s="48">
        <v>19753657</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566500</v>
      </c>
      <c r="I48" s="49">
        <f>I44+I45+I46+I47</f>
        <v>19753657</v>
      </c>
    </row>
    <row r="49" spans="1:9" ht="24.6" customHeight="1" x14ac:dyDescent="0.2">
      <c r="A49" s="245" t="s">
        <v>389</v>
      </c>
      <c r="B49" s="246"/>
      <c r="C49" s="246"/>
      <c r="D49" s="246"/>
      <c r="E49" s="246"/>
      <c r="F49" s="247"/>
      <c r="G49" s="26">
        <v>40</v>
      </c>
      <c r="H49" s="48">
        <v>-408693</v>
      </c>
      <c r="I49" s="48">
        <v>-840934</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-103519</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-408693</v>
      </c>
      <c r="I54" s="49">
        <f>I49+I50+I51+I52+I53</f>
        <v>-944453</v>
      </c>
    </row>
    <row r="55" spans="1:9" ht="29.45" customHeight="1" x14ac:dyDescent="0.2">
      <c r="A55" s="248" t="s">
        <v>255</v>
      </c>
      <c r="B55" s="249"/>
      <c r="C55" s="249"/>
      <c r="D55" s="249"/>
      <c r="E55" s="249"/>
      <c r="F55" s="250"/>
      <c r="G55" s="25">
        <v>46</v>
      </c>
      <c r="H55" s="49">
        <f>H48+H54</f>
        <v>157807</v>
      </c>
      <c r="I55" s="49">
        <f>I48+I54</f>
        <v>18809204</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-168369</v>
      </c>
      <c r="I57" s="49">
        <f>I27+I42+I55+I56</f>
        <v>19975</v>
      </c>
    </row>
    <row r="58" spans="1:9" x14ac:dyDescent="0.2">
      <c r="A58" s="251" t="s">
        <v>258</v>
      </c>
      <c r="B58" s="252"/>
      <c r="C58" s="252"/>
      <c r="D58" s="252"/>
      <c r="E58" s="252"/>
      <c r="F58" s="253"/>
      <c r="G58" s="26">
        <v>49</v>
      </c>
      <c r="H58" s="48">
        <v>369181</v>
      </c>
      <c r="I58" s="48">
        <v>200814</v>
      </c>
    </row>
    <row r="59" spans="1:9" ht="31.15" customHeight="1" x14ac:dyDescent="0.2">
      <c r="A59" s="236" t="s">
        <v>259</v>
      </c>
      <c r="B59" s="237"/>
      <c r="C59" s="237"/>
      <c r="D59" s="237"/>
      <c r="E59" s="237"/>
      <c r="F59" s="238"/>
      <c r="G59" s="27">
        <v>50</v>
      </c>
      <c r="H59" s="50">
        <f>H57+H58</f>
        <v>200812</v>
      </c>
      <c r="I59" s="50">
        <f>I57+I58</f>
        <v>220789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5" zoomScale="110" zoomScaleNormal="100" workbookViewId="0">
      <selection activeCell="J50" sqref="J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434</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433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A28" zoomScale="80" zoomScaleNormal="100" zoomScaleSheetLayoutView="80" workbookViewId="0">
      <selection activeCell="S56" sqref="S56"/>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43830</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157743374</v>
      </c>
      <c r="I7" s="65">
        <v>0</v>
      </c>
      <c r="J7" s="65">
        <v>0</v>
      </c>
      <c r="K7" s="65">
        <v>0</v>
      </c>
      <c r="L7" s="65">
        <v>11164</v>
      </c>
      <c r="M7" s="65">
        <v>0</v>
      </c>
      <c r="N7" s="65">
        <v>0</v>
      </c>
      <c r="O7" s="65">
        <v>147995627</v>
      </c>
      <c r="P7" s="65">
        <v>0</v>
      </c>
      <c r="Q7" s="65">
        <v>0</v>
      </c>
      <c r="R7" s="65">
        <v>0</v>
      </c>
      <c r="S7" s="65">
        <v>-127822134</v>
      </c>
      <c r="T7" s="65">
        <v>-124990</v>
      </c>
      <c r="U7" s="66">
        <f>H7+I7+J7+K7-L7+M7+N7+O7+P7+Q7+R7+S7+T7</f>
        <v>177780713</v>
      </c>
      <c r="V7" s="65">
        <v>0</v>
      </c>
      <c r="W7" s="66">
        <f>U7+V7</f>
        <v>177780713</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157743374</v>
      </c>
      <c r="I10" s="66">
        <f t="shared" ref="I10:W10" si="2">I7+I8+I9</f>
        <v>0</v>
      </c>
      <c r="J10" s="66">
        <f t="shared" si="2"/>
        <v>0</v>
      </c>
      <c r="K10" s="66">
        <f>K7+K8+K9</f>
        <v>0</v>
      </c>
      <c r="L10" s="66">
        <f t="shared" si="2"/>
        <v>11164</v>
      </c>
      <c r="M10" s="66">
        <f t="shared" si="2"/>
        <v>0</v>
      </c>
      <c r="N10" s="66">
        <f t="shared" si="2"/>
        <v>0</v>
      </c>
      <c r="O10" s="66">
        <f t="shared" si="2"/>
        <v>147995627</v>
      </c>
      <c r="P10" s="66">
        <f t="shared" si="2"/>
        <v>0</v>
      </c>
      <c r="Q10" s="66">
        <f t="shared" si="2"/>
        <v>0</v>
      </c>
      <c r="R10" s="66">
        <f t="shared" si="2"/>
        <v>0</v>
      </c>
      <c r="S10" s="66">
        <f t="shared" si="2"/>
        <v>-127822134</v>
      </c>
      <c r="T10" s="66">
        <f t="shared" si="2"/>
        <v>-124990</v>
      </c>
      <c r="U10" s="66">
        <f t="shared" si="2"/>
        <v>177780713</v>
      </c>
      <c r="V10" s="66">
        <f t="shared" si="2"/>
        <v>0</v>
      </c>
      <c r="W10" s="66">
        <f t="shared" si="2"/>
        <v>177780713</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124990</v>
      </c>
      <c r="U11" s="66">
        <f>H11+I11+J11+K11-L11+M11+N11+O11+P11+Q11+R11+S11+T11</f>
        <v>124990</v>
      </c>
      <c r="V11" s="65">
        <v>0</v>
      </c>
      <c r="W11" s="66">
        <f t="shared" ref="W11:W28" si="3">U11+V11</f>
        <v>124990</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-619035</v>
      </c>
      <c r="P13" s="67">
        <v>0</v>
      </c>
      <c r="Q13" s="67">
        <v>0</v>
      </c>
      <c r="R13" s="67">
        <v>0</v>
      </c>
      <c r="S13" s="65">
        <v>0</v>
      </c>
      <c r="T13" s="65">
        <v>0</v>
      </c>
      <c r="U13" s="66">
        <f t="shared" si="4"/>
        <v>-619035</v>
      </c>
      <c r="V13" s="65">
        <v>0</v>
      </c>
      <c r="W13" s="66">
        <f t="shared" si="3"/>
        <v>-619035</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-124990</v>
      </c>
      <c r="T14" s="65">
        <v>0</v>
      </c>
      <c r="U14" s="66">
        <f t="shared" si="4"/>
        <v>-124990</v>
      </c>
      <c r="V14" s="65">
        <v>0</v>
      </c>
      <c r="W14" s="66">
        <f t="shared" si="3"/>
        <v>-124990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619035</v>
      </c>
      <c r="T15" s="65">
        <v>-2436862</v>
      </c>
      <c r="U15" s="66">
        <f t="shared" si="4"/>
        <v>-1817827</v>
      </c>
      <c r="V15" s="65">
        <v>0</v>
      </c>
      <c r="W15" s="66">
        <f t="shared" si="3"/>
        <v>-1817827</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157743374</v>
      </c>
      <c r="I29" s="68">
        <f t="shared" ref="I29:W29" si="5">SUM(I10:I28)</f>
        <v>0</v>
      </c>
      <c r="J29" s="68">
        <f t="shared" si="5"/>
        <v>0</v>
      </c>
      <c r="K29" s="68">
        <f t="shared" si="5"/>
        <v>0</v>
      </c>
      <c r="L29" s="68">
        <f t="shared" si="5"/>
        <v>11164</v>
      </c>
      <c r="M29" s="68">
        <f t="shared" si="5"/>
        <v>0</v>
      </c>
      <c r="N29" s="68">
        <f t="shared" si="5"/>
        <v>0</v>
      </c>
      <c r="O29" s="68">
        <f t="shared" si="5"/>
        <v>147376592</v>
      </c>
      <c r="P29" s="68">
        <f t="shared" si="5"/>
        <v>0</v>
      </c>
      <c r="Q29" s="68">
        <f t="shared" si="5"/>
        <v>0</v>
      </c>
      <c r="R29" s="68">
        <f t="shared" si="5"/>
        <v>0</v>
      </c>
      <c r="S29" s="68">
        <f t="shared" si="5"/>
        <v>-127328089</v>
      </c>
      <c r="T29" s="68">
        <f t="shared" si="5"/>
        <v>-2436862</v>
      </c>
      <c r="U29" s="68">
        <f t="shared" si="5"/>
        <v>175343851</v>
      </c>
      <c r="V29" s="68">
        <f t="shared" si="5"/>
        <v>0</v>
      </c>
      <c r="W29" s="68">
        <f t="shared" si="5"/>
        <v>175343851</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-619035</v>
      </c>
      <c r="P31" s="66">
        <f t="shared" si="6"/>
        <v>0</v>
      </c>
      <c r="Q31" s="66">
        <f t="shared" si="6"/>
        <v>0</v>
      </c>
      <c r="R31" s="66">
        <f t="shared" si="6"/>
        <v>0</v>
      </c>
      <c r="S31" s="66">
        <f t="shared" si="6"/>
        <v>494045</v>
      </c>
      <c r="T31" s="66">
        <f t="shared" si="6"/>
        <v>-2436862</v>
      </c>
      <c r="U31" s="66">
        <f t="shared" si="6"/>
        <v>-2561852</v>
      </c>
      <c r="V31" s="66">
        <f t="shared" si="6"/>
        <v>0</v>
      </c>
      <c r="W31" s="66">
        <f t="shared" si="6"/>
        <v>-2561852</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-619035</v>
      </c>
      <c r="P32" s="66">
        <f t="shared" si="7"/>
        <v>0</v>
      </c>
      <c r="Q32" s="66">
        <f t="shared" si="7"/>
        <v>0</v>
      </c>
      <c r="R32" s="66">
        <f t="shared" si="7"/>
        <v>0</v>
      </c>
      <c r="S32" s="66">
        <f t="shared" si="7"/>
        <v>494045</v>
      </c>
      <c r="T32" s="66">
        <f t="shared" si="7"/>
        <v>-2311872</v>
      </c>
      <c r="U32" s="66">
        <f t="shared" si="7"/>
        <v>-2436862</v>
      </c>
      <c r="V32" s="66">
        <f t="shared" si="7"/>
        <v>0</v>
      </c>
      <c r="W32" s="66">
        <f t="shared" si="7"/>
        <v>-2436862</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157743347</v>
      </c>
      <c r="I35" s="65">
        <v>0</v>
      </c>
      <c r="J35" s="65">
        <v>0</v>
      </c>
      <c r="K35" s="65">
        <v>0</v>
      </c>
      <c r="L35" s="65">
        <v>11164</v>
      </c>
      <c r="M35" s="65">
        <v>0</v>
      </c>
      <c r="N35" s="65">
        <v>0</v>
      </c>
      <c r="O35" s="65">
        <v>147376592</v>
      </c>
      <c r="P35" s="65">
        <v>0</v>
      </c>
      <c r="Q35" s="65">
        <v>0</v>
      </c>
      <c r="R35" s="65">
        <v>0</v>
      </c>
      <c r="S35" s="65">
        <v>-127328089</v>
      </c>
      <c r="T35" s="65">
        <v>-2436862</v>
      </c>
      <c r="U35" s="69">
        <f t="shared" ref="U35:U37" si="9">H35+I35+J35+K35-L35+M35+N35+O35+P35+Q35+R35+S35+T35</f>
        <v>175343824</v>
      </c>
      <c r="V35" s="65">
        <v>0</v>
      </c>
      <c r="W35" s="69">
        <f t="shared" ref="W35:W37" si="10">U35+V35</f>
        <v>175343824</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157743347</v>
      </c>
      <c r="I38" s="69">
        <f t="shared" ref="I38:W38" si="11">I35+I36+I37</f>
        <v>0</v>
      </c>
      <c r="J38" s="69">
        <f t="shared" si="11"/>
        <v>0</v>
      </c>
      <c r="K38" s="69">
        <f t="shared" si="11"/>
        <v>0</v>
      </c>
      <c r="L38" s="69">
        <f t="shared" si="11"/>
        <v>11164</v>
      </c>
      <c r="M38" s="69">
        <f t="shared" si="11"/>
        <v>0</v>
      </c>
      <c r="N38" s="69">
        <f t="shared" si="11"/>
        <v>0</v>
      </c>
      <c r="O38" s="69">
        <f t="shared" si="11"/>
        <v>147376592</v>
      </c>
      <c r="P38" s="69">
        <f t="shared" si="11"/>
        <v>0</v>
      </c>
      <c r="Q38" s="69">
        <f t="shared" si="11"/>
        <v>0</v>
      </c>
      <c r="R38" s="69">
        <f t="shared" si="11"/>
        <v>0</v>
      </c>
      <c r="S38" s="69">
        <f t="shared" si="11"/>
        <v>-127328089</v>
      </c>
      <c r="T38" s="69">
        <f t="shared" si="11"/>
        <v>-2436862</v>
      </c>
      <c r="U38" s="69">
        <f t="shared" si="11"/>
        <v>175343824</v>
      </c>
      <c r="V38" s="69">
        <f t="shared" si="11"/>
        <v>0</v>
      </c>
      <c r="W38" s="69">
        <f t="shared" si="11"/>
        <v>175343824</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-28867319</v>
      </c>
      <c r="U39" s="69">
        <f t="shared" ref="U39:U56" si="12">H39+I39+J39+K39-L39+M39+N39+O39+P39+Q39+R39+S39+T39</f>
        <v>-28867319</v>
      </c>
      <c r="V39" s="65">
        <v>0</v>
      </c>
      <c r="W39" s="69">
        <f t="shared" ref="W39:W56" si="13">U39+V39</f>
        <v>-28867319</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-137025190</v>
      </c>
      <c r="P41" s="67">
        <v>0</v>
      </c>
      <c r="Q41" s="67">
        <v>0</v>
      </c>
      <c r="R41" s="67">
        <v>0</v>
      </c>
      <c r="S41" s="65">
        <v>605472</v>
      </c>
      <c r="T41" s="65">
        <v>0</v>
      </c>
      <c r="U41" s="69">
        <f t="shared" si="12"/>
        <v>-136419718</v>
      </c>
      <c r="V41" s="65">
        <v>0</v>
      </c>
      <c r="W41" s="69">
        <f t="shared" si="13"/>
        <v>-136419718</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-2436862</v>
      </c>
      <c r="T55" s="65">
        <v>2436862</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157743347</v>
      </c>
      <c r="I57" s="70">
        <f t="shared" ref="I57:W57" si="14">SUM(I38:I56)</f>
        <v>0</v>
      </c>
      <c r="J57" s="70">
        <f t="shared" si="14"/>
        <v>0</v>
      </c>
      <c r="K57" s="70">
        <f t="shared" si="14"/>
        <v>0</v>
      </c>
      <c r="L57" s="70">
        <f t="shared" si="14"/>
        <v>11164</v>
      </c>
      <c r="M57" s="70">
        <f t="shared" si="14"/>
        <v>0</v>
      </c>
      <c r="N57" s="70">
        <f t="shared" si="14"/>
        <v>0</v>
      </c>
      <c r="O57" s="70">
        <f t="shared" si="14"/>
        <v>10351402</v>
      </c>
      <c r="P57" s="70">
        <f t="shared" si="14"/>
        <v>0</v>
      </c>
      <c r="Q57" s="70">
        <f t="shared" si="14"/>
        <v>0</v>
      </c>
      <c r="R57" s="70">
        <f t="shared" si="14"/>
        <v>0</v>
      </c>
      <c r="S57" s="70">
        <f t="shared" si="14"/>
        <v>-129159479</v>
      </c>
      <c r="T57" s="70">
        <f t="shared" si="14"/>
        <v>-28867319</v>
      </c>
      <c r="U57" s="70">
        <f t="shared" si="14"/>
        <v>10056787</v>
      </c>
      <c r="V57" s="70">
        <f t="shared" si="14"/>
        <v>0</v>
      </c>
      <c r="W57" s="70">
        <f t="shared" si="14"/>
        <v>10056787</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-137025190</v>
      </c>
      <c r="P59" s="69">
        <f t="shared" si="15"/>
        <v>0</v>
      </c>
      <c r="Q59" s="69">
        <f t="shared" si="15"/>
        <v>0</v>
      </c>
      <c r="R59" s="69">
        <f t="shared" si="15"/>
        <v>0</v>
      </c>
      <c r="S59" s="69">
        <f t="shared" si="15"/>
        <v>605472</v>
      </c>
      <c r="T59" s="69">
        <f t="shared" si="15"/>
        <v>0</v>
      </c>
      <c r="U59" s="69">
        <f t="shared" si="15"/>
        <v>-136419718</v>
      </c>
      <c r="V59" s="69">
        <f t="shared" si="15"/>
        <v>0</v>
      </c>
      <c r="W59" s="69">
        <f t="shared" si="15"/>
        <v>-136419718</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-137025190</v>
      </c>
      <c r="P60" s="69">
        <f t="shared" si="16"/>
        <v>0</v>
      </c>
      <c r="Q60" s="69">
        <f t="shared" si="16"/>
        <v>0</v>
      </c>
      <c r="R60" s="69">
        <f t="shared" si="16"/>
        <v>0</v>
      </c>
      <c r="S60" s="69">
        <f t="shared" si="16"/>
        <v>605472</v>
      </c>
      <c r="T60" s="69">
        <f t="shared" si="16"/>
        <v>-28867319</v>
      </c>
      <c r="U60" s="69">
        <f t="shared" si="16"/>
        <v>-165287037</v>
      </c>
      <c r="V60" s="69">
        <f t="shared" si="16"/>
        <v>0</v>
      </c>
      <c r="W60" s="69">
        <f t="shared" si="16"/>
        <v>-165287037</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-2436862</v>
      </c>
      <c r="T61" s="70">
        <f t="shared" si="17"/>
        <v>2436862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4" t="s">
        <v>456</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Matija</cp:lastModifiedBy>
  <cp:lastPrinted>2018-04-25T06:49:36Z</cp:lastPrinted>
  <dcterms:created xsi:type="dcterms:W3CDTF">2008-10-17T11:51:54Z</dcterms:created>
  <dcterms:modified xsi:type="dcterms:W3CDTF">2020-03-12T08:38:48Z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