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4519"/>
</workbook>
</file>

<file path=xl/calcChain.xml><?xml version="1.0" encoding="utf-8"?>
<calcChain xmlns="http://schemas.openxmlformats.org/spreadsheetml/2006/main">
  <c r="J79" i="19"/>
  <c r="K41"/>
  <c r="J41"/>
  <c r="J13" i="20"/>
  <c r="M16" i="18"/>
  <c r="K33"/>
  <c r="J12"/>
  <c r="K12"/>
  <c r="J22"/>
  <c r="K22"/>
  <c r="M27"/>
  <c r="M22"/>
  <c r="L22"/>
  <c r="L16"/>
  <c r="K56" i="19"/>
  <c r="J82"/>
  <c r="J56"/>
  <c r="J49"/>
  <c r="J9"/>
  <c r="K79" l="1"/>
  <c r="M7" i="18"/>
  <c r="J26" i="19"/>
  <c r="M12" i="18"/>
  <c r="M10" s="1"/>
  <c r="K57"/>
  <c r="K66"/>
  <c r="K67"/>
  <c r="L66"/>
  <c r="L67" s="1"/>
  <c r="M57"/>
  <c r="M66"/>
  <c r="M67"/>
  <c r="K7"/>
  <c r="K27"/>
  <c r="K16"/>
  <c r="K10" s="1"/>
  <c r="K43" s="1"/>
  <c r="L7"/>
  <c r="L27"/>
  <c r="L12"/>
  <c r="L33"/>
  <c r="M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52" i="20"/>
  <c r="J52"/>
  <c r="K18"/>
  <c r="K13"/>
  <c r="K31"/>
  <c r="K27"/>
  <c r="K44"/>
  <c r="K38"/>
  <c r="J20"/>
  <c r="J31"/>
  <c r="J27"/>
  <c r="J44"/>
  <c r="J38"/>
  <c r="K72" i="19"/>
  <c r="K82"/>
  <c r="K86"/>
  <c r="K90"/>
  <c r="K100"/>
  <c r="J72"/>
  <c r="J86"/>
  <c r="J90"/>
  <c r="J100"/>
  <c r="K9"/>
  <c r="K16"/>
  <c r="K26"/>
  <c r="K35"/>
  <c r="K49"/>
  <c r="J16"/>
  <c r="J35"/>
  <c r="J40"/>
  <c r="J57" i="18"/>
  <c r="J66"/>
  <c r="J67"/>
  <c r="J7"/>
  <c r="J27"/>
  <c r="J16"/>
  <c r="J10" s="1"/>
  <c r="J33"/>
  <c r="J14" i="17"/>
  <c r="K14"/>
  <c r="J21"/>
  <c r="K21"/>
  <c r="J48" i="21"/>
  <c r="J49"/>
  <c r="K49"/>
  <c r="K48"/>
  <c r="J69" i="19"/>
  <c r="J45" i="20" l="1"/>
  <c r="J33"/>
  <c r="K33"/>
  <c r="M42" i="18"/>
  <c r="J42"/>
  <c r="K46" i="20"/>
  <c r="K19"/>
  <c r="K32"/>
  <c r="J46"/>
  <c r="J32"/>
  <c r="J19"/>
  <c r="K69" i="19"/>
  <c r="K114" s="1"/>
  <c r="M43" i="18"/>
  <c r="L42"/>
  <c r="K42"/>
  <c r="K44" s="1"/>
  <c r="K48" s="1"/>
  <c r="K50" s="1"/>
  <c r="J43"/>
  <c r="J44" s="1"/>
  <c r="J48" s="1"/>
  <c r="J114" i="19"/>
  <c r="J8"/>
  <c r="J66" s="1"/>
  <c r="L10" i="18"/>
  <c r="L43" s="1"/>
  <c r="K45" i="20"/>
  <c r="K20"/>
  <c r="K8" i="19"/>
  <c r="K48" i="20" l="1"/>
  <c r="J48"/>
  <c r="M45" i="18"/>
  <c r="K45"/>
  <c r="J46"/>
  <c r="J45"/>
  <c r="J47" i="20"/>
  <c r="M44" i="18"/>
  <c r="M48" s="1"/>
  <c r="M49" s="1"/>
  <c r="M46"/>
  <c r="L44"/>
  <c r="L48" s="1"/>
  <c r="L49" s="1"/>
  <c r="K46"/>
  <c r="K49"/>
  <c r="J49"/>
  <c r="J50"/>
  <c r="L46"/>
  <c r="L45"/>
  <c r="K47" i="20"/>
  <c r="M50" i="18" l="1"/>
  <c r="L50"/>
  <c r="K40" i="19"/>
  <c r="K66" s="1"/>
</calcChain>
</file>

<file path=xl/sharedStrings.xml><?xml version="1.0" encoding="utf-8"?>
<sst xmlns="http://schemas.openxmlformats.org/spreadsheetml/2006/main" count="407" uniqueCount="346">
  <si>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</si>
  <si>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</si>
  <si>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</si>
  <si>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</si>
  <si>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</si>
  <si>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</si>
  <si>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</si>
  <si>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</si>
  <si>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</si>
  <si>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</si>
  <si>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</si>
  <si>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</si>
  <si>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</si>
  <si>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</si>
  <si>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</si>
  <si>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</si>
  <si>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</si>
  <si>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</si>
  <si>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</si>
  <si>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</si>
  <si>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</si>
  <si>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</si>
  <si>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</si>
  <si>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</si>
  <si>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</si>
  <si>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</si>
  <si>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</si>
  <si>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</si>
  <si>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</si>
  <si>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</si>
  <si>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</si>
  <si>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</si>
  <si>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</si>
  <si>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</si>
  <si>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</si>
  <si>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</si>
  <si>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</si>
  <si>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</si>
  <si>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</si>
  <si>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</si>
  <si>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</si>
  <si>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</si>
  <si>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</si>
  <si>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</si>
  <si>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</si>
  <si>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</si>
  <si>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</si>
  <si>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</si>
  <si>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</si>
  <si>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</si>
  <si>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</si>
  <si>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</si>
  <si>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</si>
  <si>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</si>
  <si>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</si>
  <si>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</si>
  <si>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</si>
  <si>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</si>
  <si>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</si>
  <si>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</si>
  <si>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</si>
  <si>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</si>
  <si>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</si>
  <si>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</si>
  <si>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</si>
  <si>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</si>
  <si>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</si>
  <si>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</si>
  <si>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</si>
  <si>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</si>
  <si>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</si>
  <si>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</si>
  <si>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</si>
  <si>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</si>
  <si>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</si>
  <si>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</si>
  <si>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</si>
  <si>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</si>
  <si>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</si>
  <si>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</si>
  <si>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</si>
  <si>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</si>
  <si>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</si>
  <si>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</si>
  <si>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</si>
  <si>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</si>
  <si>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</si>
  <si>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</si>
  <si>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</si>
  <si>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</si>
  <si>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</si>
  <si>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</si>
  <si>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</si>
  <si>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</si>
  <si>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</si>
  <si>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</si>
  <si>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</si>
  <si>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</si>
  <si>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</si>
  <si>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</si>
  <si>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</si>
  <si>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</si>
  <si>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</si>
  <si>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</si>
  <si>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</si>
  <si>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</si>
  <si>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</si>
  <si>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</si>
  <si>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</si>
  <si>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</si>
  <si>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</si>
  <si>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</si>
  <si>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</si>
  <si>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</si>
  <si>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</si>
  <si>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</si>
  <si>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</si>
  <si>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</si>
  <si>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</si>
  <si>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</si>
  <si>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</si>
  <si>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</si>
  <si>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</si>
  <si>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</si>
  <si>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</si>
  <si>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</si>
  <si>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</si>
  <si>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</si>
  <si>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</si>
  <si>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</si>
  <si>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</si>
  <si>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</si>
  <si>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</si>
  <si>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</si>
  <si>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</si>
  <si>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</si>
  <si>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</si>
  <si>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</si>
  <si>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</si>
  <si>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</si>
  <si>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</si>
  <si>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</si>
  <si>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</si>
  <si>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</si>
  <si>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</si>
  <si>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</si>
  <si>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</si>
  <si>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</si>
  <si>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</si>
  <si>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</si>
  <si>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</si>
  <si>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</si>
  <si>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</si>
  <si>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</si>
  <si>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</si>
  <si>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</si>
  <si>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</si>
  <si>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</si>
  <si>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</si>
  <si>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</si>
  <si>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</si>
  <si>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</si>
  <si>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</si>
  <si>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</si>
  <si>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</si>
  <si>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</si>
  <si>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</si>
  <si>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</si>
  <si>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</si>
  <si>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</si>
  <si>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</si>
  <si>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</si>
  <si>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</si>
  <si>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</si>
  <si>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</si>
  <si>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</si>
  <si>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</si>
  <si>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</si>
  <si>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</si>
  <si>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</si>
  <si>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</si>
  <si>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</si>
  <si>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</si>
  <si>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</si>
  <si>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</si>
  <si>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</si>
  <si>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</si>
  <si>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</si>
  <si>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</si>
  <si>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</si>
  <si>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</si>
  <si>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</si>
  <si>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</si>
  <si>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</si>
  <si>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</si>
  <si>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</si>
  <si>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</si>
  <si>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</si>
  <si>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</si>
  <si>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</si>
  <si>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</si>
  <si>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</si>
  <si>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</si>
  <si>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</si>
  <si>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</si>
  <si>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</si>
  <si>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</si>
  <si>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</si>
  <si>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</si>
  <si>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</si>
  <si>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</si>
  <si>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</si>
  <si>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</si>
  <si>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</si>
  <si>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</si>
  <si>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</si>
  <si>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</si>
  <si>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</si>
  <si>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</si>
  <si>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</si>
  <si>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</si>
  <si>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</si>
  <si>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</si>
  <si>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</si>
  <si>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</si>
  <si>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</si>
  <si>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</si>
  <si>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</si>
  <si>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</si>
  <si>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</si>
  <si>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</si>
  <si>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</si>
  <si>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</si>
  <si>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</si>
  <si>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</si>
  <si>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</si>
  <si>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</si>
  <si>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</si>
  <si>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</si>
  <si>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</si>
  <si>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</si>
  <si>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</si>
  <si>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</si>
  <si>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</si>
  <si>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</si>
  <si>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</si>
  <si>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</si>
  <si>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</si>
  <si>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</si>
  <si>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</si>
  <si>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</si>
  <si>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</si>
  <si>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</si>
  <si>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</si>
  <si>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</si>
  <si>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</si>
  <si>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</si>
  <si>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</si>
  <si>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</si>
  <si>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</si>
  <si>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</si>
  <si>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</si>
  <si>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</si>
  <si>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</si>
  <si>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</si>
  <si>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</si>
  <si>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</si>
  <si>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</si>
  <si>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</si>
  <si>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</si>
  <si>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</si>
  <si>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</si>
  <si>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</si>
  <si>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</si>
  <si>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</si>
  <si>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</si>
  <si>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</si>
  <si>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</si>
  <si>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</si>
  <si>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</si>
  <si>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</si>
  <si>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</si>
  <si>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</si>
  <si>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</si>
  <si>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</si>
  <si>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</si>
  <si>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</si>
  <si>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</si>
  <si>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</si>
  <si>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</si>
  <si>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</si>
  <si>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</si>
  <si>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</si>
  <si>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</si>
  <si>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</si>
  <si>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</si>
  <si>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</si>
  <si>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</si>
  <si>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</si>
  <si>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</si>
  <si>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</si>
  <si>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</si>
  <si>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</si>
  <si>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</si>
  <si>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</si>
  <si>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</si>
  <si>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</si>
  <si>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</si>
  <si>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</si>
  <si>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</si>
  <si>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</si>
  <si>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</si>
  <si>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</si>
  <si>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</si>
  <si>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</si>
  <si>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</si>
  <si>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</si>
  <si>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</si>
  <si>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</si>
  <si>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</si>
  <si>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</si>
  <si>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</si>
  <si>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HOTELI VODICE d.d.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</si>
  <si>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</si>
  <si>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</si>
  <si>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</si>
  <si>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</si>
  <si>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</si>
  <si>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</si>
  <si>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</si>
  <si>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</si>
  <si>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</si>
  <si>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</si>
  <si>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</si>
  <si>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</si>
  <si>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022/451-465</t>
  </si>
  <si>
    <t>022/451-433</t>
  </si>
  <si>
    <t>DAMIR VAROŠANEC</t>
  </si>
  <si>
    <t>damir.varosanec@hotelivodice.hr</t>
  </si>
  <si>
    <t>Godišnji financijski izvještaj poduzetnika TFI-POD</t>
  </si>
  <si>
    <t xml:space="preserve"> </t>
  </si>
  <si>
    <t>31.12.2017.</t>
  </si>
  <si>
    <t>u razdoblju 01.01.2018. do 31.12.2018.</t>
  </si>
  <si>
    <t>01.01.2018.</t>
  </si>
  <si>
    <t>31.12.2018.</t>
  </si>
  <si>
    <t>stanje na dan 31.12.2018.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</si>
</sst>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" fontId="4" fillId="2" borderId="11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9" fillId="0" borderId="0" xfId="0" applyFont="1" applyFill="1" applyBorder="1" applyAlignment="1">
      <alignment horizontal="center" vertical="center" wrapText="1"/>
    </xf>
    <xf numFmtId="3" fontId="4" fillId="3" borderId="11" xfId="2" applyNumberFormat="1" applyFont="1" applyFill="1" applyBorder="1" applyAlignment="1" applyProtection="1">
      <alignment horizontal="right" vertical="center"/>
      <protection locked="0"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4" fillId="2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49" fontId="4" fillId="2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Border="1" applyAlignment="1" applyProtection="1">
      <alignment horizontal="center" vertical="center"/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</cellXfs>
  <cellStyles count="4">
    <cellStyle name="Hyperlink" xfId="1" builtinId="8"/>
    <cellStyle name="Normal" xfId="0" builtinId="0"/>
    <cellStyle name="Normal_TFI-POD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mir.varosanec@hotelivodice.hr" TargetMode="External"/><Relationship Id="rId2" Type="http://schemas.openxmlformats.org/officeDocument/2006/relationships/hyperlink" Target="http://www.hotelivodice.hr/" TargetMode="External"/><Relationship Id="rId1" Type="http://schemas.openxmlformats.org/officeDocument/2006/relationships/hyperlink" Target="mailto:financije@hotelivodice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00" workbookViewId="0">
      <selection activeCell="H2" sqref="H2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52" t="s">
        <v>248</v>
      </c>
      <c r="B1" s="153"/>
      <c r="C1" s="153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86" t="s">
        <v>249</v>
      </c>
      <c r="B2" s="187"/>
      <c r="C2" s="187"/>
      <c r="D2" s="188"/>
      <c r="E2" s="119">
        <v>43101</v>
      </c>
      <c r="F2" s="12"/>
      <c r="G2" s="13" t="s">
        <v>250</v>
      </c>
      <c r="H2" s="119">
        <v>43465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9" t="s">
        <v>339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38" t="s">
        <v>251</v>
      </c>
      <c r="B6" s="139"/>
      <c r="C6" s="155" t="s">
        <v>323</v>
      </c>
      <c r="D6" s="156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192" t="s">
        <v>252</v>
      </c>
      <c r="B8" s="193"/>
      <c r="C8" s="194" t="s">
        <v>324</v>
      </c>
      <c r="D8" s="195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33" t="s">
        <v>253</v>
      </c>
      <c r="B10" s="184"/>
      <c r="C10" s="155" t="s">
        <v>325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>
      <c r="A11" s="185"/>
      <c r="B11" s="18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38" t="s">
        <v>254</v>
      </c>
      <c r="B12" s="139"/>
      <c r="C12" s="140" t="s">
        <v>326</v>
      </c>
      <c r="D12" s="182"/>
      <c r="E12" s="182"/>
      <c r="F12" s="182"/>
      <c r="G12" s="182"/>
      <c r="H12" s="182"/>
      <c r="I12" s="183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38" t="s">
        <v>255</v>
      </c>
      <c r="B14" s="139"/>
      <c r="C14" s="196">
        <v>22211</v>
      </c>
      <c r="D14" s="197"/>
      <c r="E14" s="16"/>
      <c r="F14" s="140" t="s">
        <v>327</v>
      </c>
      <c r="G14" s="182"/>
      <c r="H14" s="182"/>
      <c r="I14" s="183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8" t="s">
        <v>256</v>
      </c>
      <c r="B16" s="139"/>
      <c r="C16" s="140" t="s">
        <v>328</v>
      </c>
      <c r="D16" s="182"/>
      <c r="E16" s="182"/>
      <c r="F16" s="182"/>
      <c r="G16" s="182"/>
      <c r="H16" s="182"/>
      <c r="I16" s="183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8" t="s">
        <v>257</v>
      </c>
      <c r="B18" s="139"/>
      <c r="C18" s="176" t="s">
        <v>329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8" t="s">
        <v>258</v>
      </c>
      <c r="B20" s="139"/>
      <c r="C20" s="176" t="s">
        <v>330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8" t="s">
        <v>259</v>
      </c>
      <c r="B22" s="139"/>
      <c r="C22" s="126">
        <v>500</v>
      </c>
      <c r="D22" s="140" t="s">
        <v>331</v>
      </c>
      <c r="E22" s="179"/>
      <c r="F22" s="180"/>
      <c r="G22" s="138"/>
      <c r="H22" s="181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8" t="s">
        <v>260</v>
      </c>
      <c r="B24" s="139"/>
      <c r="C24" s="120">
        <v>15</v>
      </c>
      <c r="D24" s="165" t="s">
        <v>332</v>
      </c>
      <c r="E24" s="166"/>
      <c r="F24" s="166"/>
      <c r="G24" s="167"/>
      <c r="H24" s="51" t="s">
        <v>261</v>
      </c>
      <c r="I24" s="129">
        <v>65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>
      <c r="A26" s="138" t="s">
        <v>262</v>
      </c>
      <c r="B26" s="139"/>
      <c r="C26" s="121" t="s">
        <v>333</v>
      </c>
      <c r="D26" s="25"/>
      <c r="E26" s="33"/>
      <c r="F26" s="24"/>
      <c r="G26" s="168" t="s">
        <v>263</v>
      </c>
      <c r="H26" s="139"/>
      <c r="I26" s="122" t="s">
        <v>334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62"/>
      <c r="B30" s="157"/>
      <c r="C30" s="157"/>
      <c r="D30" s="158"/>
      <c r="E30" s="162"/>
      <c r="F30" s="157"/>
      <c r="G30" s="157"/>
      <c r="H30" s="155"/>
      <c r="I30" s="156"/>
      <c r="J30" s="10"/>
      <c r="K30" s="10"/>
      <c r="L30" s="10"/>
    </row>
    <row r="31" spans="1:12">
      <c r="A31" s="93"/>
      <c r="B31" s="22"/>
      <c r="C31" s="21"/>
      <c r="D31" s="163"/>
      <c r="E31" s="163"/>
      <c r="F31" s="163"/>
      <c r="G31" s="164"/>
      <c r="H31" s="16"/>
      <c r="I31" s="100"/>
      <c r="J31" s="10"/>
      <c r="K31" s="10"/>
      <c r="L31" s="10"/>
    </row>
    <row r="32" spans="1:12">
      <c r="A32" s="162"/>
      <c r="B32" s="157"/>
      <c r="C32" s="157"/>
      <c r="D32" s="158"/>
      <c r="E32" s="162"/>
      <c r="F32" s="157"/>
      <c r="G32" s="157"/>
      <c r="H32" s="155"/>
      <c r="I32" s="156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62"/>
      <c r="B34" s="157"/>
      <c r="C34" s="157"/>
      <c r="D34" s="158"/>
      <c r="E34" s="162"/>
      <c r="F34" s="157"/>
      <c r="G34" s="157"/>
      <c r="H34" s="155"/>
      <c r="I34" s="156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62"/>
      <c r="B36" s="157"/>
      <c r="C36" s="157"/>
      <c r="D36" s="158"/>
      <c r="E36" s="162"/>
      <c r="F36" s="157"/>
      <c r="G36" s="157"/>
      <c r="H36" s="155"/>
      <c r="I36" s="156"/>
      <c r="J36" s="10"/>
      <c r="K36" s="10"/>
      <c r="L36" s="10"/>
    </row>
    <row r="37" spans="1:12">
      <c r="A37" s="102"/>
      <c r="B37" s="30"/>
      <c r="C37" s="159"/>
      <c r="D37" s="160"/>
      <c r="E37" s="16"/>
      <c r="F37" s="159"/>
      <c r="G37" s="160"/>
      <c r="H37" s="16"/>
      <c r="I37" s="94"/>
      <c r="J37" s="10"/>
      <c r="K37" s="10"/>
      <c r="L37" s="10"/>
    </row>
    <row r="38" spans="1:12">
      <c r="A38" s="162"/>
      <c r="B38" s="157"/>
      <c r="C38" s="157"/>
      <c r="D38" s="158"/>
      <c r="E38" s="162"/>
      <c r="F38" s="157"/>
      <c r="G38" s="157"/>
      <c r="H38" s="155"/>
      <c r="I38" s="156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62"/>
      <c r="B40" s="157"/>
      <c r="C40" s="157"/>
      <c r="D40" s="158"/>
      <c r="E40" s="162"/>
      <c r="F40" s="157"/>
      <c r="G40" s="157"/>
      <c r="H40" s="155"/>
      <c r="I40" s="156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3" t="s">
        <v>267</v>
      </c>
      <c r="B44" s="134"/>
      <c r="C44" s="155"/>
      <c r="D44" s="156"/>
      <c r="E44" s="26"/>
      <c r="F44" s="140"/>
      <c r="G44" s="157"/>
      <c r="H44" s="157"/>
      <c r="I44" s="158"/>
      <c r="J44" s="10"/>
      <c r="K44" s="10"/>
      <c r="L44" s="10"/>
    </row>
    <row r="45" spans="1:12">
      <c r="A45" s="102"/>
      <c r="B45" s="30"/>
      <c r="C45" s="159"/>
      <c r="D45" s="160"/>
      <c r="E45" s="16"/>
      <c r="F45" s="159"/>
      <c r="G45" s="161"/>
      <c r="H45" s="35"/>
      <c r="I45" s="106"/>
      <c r="J45" s="10"/>
      <c r="K45" s="10"/>
      <c r="L45" s="10"/>
    </row>
    <row r="46" spans="1:12">
      <c r="A46" s="133" t="s">
        <v>268</v>
      </c>
      <c r="B46" s="134"/>
      <c r="C46" s="140" t="s">
        <v>337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3" t="s">
        <v>270</v>
      </c>
      <c r="B48" s="134"/>
      <c r="C48" s="151" t="s">
        <v>335</v>
      </c>
      <c r="D48" s="136"/>
      <c r="E48" s="137"/>
      <c r="F48" s="16"/>
      <c r="G48" s="51" t="s">
        <v>271</v>
      </c>
      <c r="H48" s="151" t="s">
        <v>336</v>
      </c>
      <c r="I48" s="137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3" t="s">
        <v>257</v>
      </c>
      <c r="B50" s="134"/>
      <c r="C50" s="135" t="s">
        <v>338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8" t="s">
        <v>272</v>
      </c>
      <c r="B52" s="139"/>
      <c r="C52" s="140" t="s">
        <v>337</v>
      </c>
      <c r="D52" s="141"/>
      <c r="E52" s="141"/>
      <c r="F52" s="141"/>
      <c r="G52" s="141"/>
      <c r="H52" s="141"/>
      <c r="I52" s="142"/>
      <c r="J52" s="10"/>
      <c r="K52" s="10"/>
      <c r="L52" s="10"/>
    </row>
    <row r="53" spans="1:12">
      <c r="A53" s="107"/>
      <c r="B53" s="20"/>
      <c r="C53" s="154" t="s">
        <v>273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43" t="s">
        <v>274</v>
      </c>
      <c r="C55" s="144"/>
      <c r="D55" s="144"/>
      <c r="E55" s="144"/>
      <c r="F55" s="49"/>
      <c r="G55" s="49"/>
      <c r="H55" s="49"/>
      <c r="I55" s="109"/>
      <c r="J55" s="10"/>
      <c r="K55" s="10"/>
      <c r="L55" s="10"/>
    </row>
    <row r="56" spans="1:12">
      <c r="A56" s="107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>
      <c r="A57" s="107"/>
      <c r="B57" s="145" t="s">
        <v>307</v>
      </c>
      <c r="C57" s="146"/>
      <c r="D57" s="146"/>
      <c r="E57" s="146"/>
      <c r="F57" s="146"/>
      <c r="G57" s="146"/>
      <c r="H57" s="146"/>
      <c r="I57" s="109"/>
      <c r="J57" s="10"/>
      <c r="K57" s="10"/>
      <c r="L57" s="10"/>
    </row>
    <row r="58" spans="1:12">
      <c r="A58" s="107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>
      <c r="A59" s="107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31"/>
      <c r="H63" s="132"/>
      <c r="I63" s="118"/>
      <c r="J63" s="10"/>
      <c r="K63" s="10"/>
      <c r="L63" s="10"/>
    </row>
  </sheetData>
  <protectedRanges>
    <protectedRange sqref="E2 H2 C14:D14 F14:I14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6:I16" name="Range1_4"/>
    <protectedRange sqref="C18:I18" name="Range1_5"/>
    <protectedRange sqref="C20:I20" name="Range1_6"/>
    <protectedRange sqref="D22:F22" name="Range1_7"/>
    <protectedRange sqref="C22" name="Range1_6_1"/>
    <protectedRange sqref="C24" name="Range1_1_2"/>
    <protectedRange sqref="D24:G24" name="Range1_9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topLeftCell="A76" zoomScale="110" workbookViewId="0">
      <selection activeCell="O92" sqref="O92"/>
    </sheetView>
  </sheetViews>
  <sheetFormatPr defaultRowHeight="12.75"/>
  <cols>
    <col min="1" max="9" width="9.140625" style="52"/>
    <col min="10" max="10" width="10.42578125" style="52" customWidth="1"/>
    <col min="11" max="11" width="10.42578125" style="52" bestFit="1" customWidth="1"/>
    <col min="12" max="16384" width="9.140625" style="52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>
      <c r="A3" s="210" t="s">
        <v>322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59</v>
      </c>
      <c r="B4" s="214"/>
      <c r="C4" s="214"/>
      <c r="D4" s="214"/>
      <c r="E4" s="214"/>
      <c r="F4" s="214"/>
      <c r="G4" s="214"/>
      <c r="H4" s="215"/>
      <c r="I4" s="58" t="s">
        <v>278</v>
      </c>
      <c r="J4" s="59" t="s">
        <v>318</v>
      </c>
      <c r="K4" s="60" t="s">
        <v>319</v>
      </c>
    </row>
    <row r="5" spans="1:11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262705589</v>
      </c>
      <c r="K8" s="53">
        <f>K9+K16+K26+K35+K39</f>
        <v>261900618</v>
      </c>
    </row>
    <row r="9" spans="1:11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0</v>
      </c>
      <c r="K9" s="53">
        <f>SUM(K10:K15)</f>
        <v>0</v>
      </c>
    </row>
    <row r="10" spans="1:11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/>
      <c r="K11" s="7"/>
    </row>
    <row r="12" spans="1:11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262685589</v>
      </c>
      <c r="K16" s="53">
        <f>SUM(K17:K25)</f>
        <v>261860618</v>
      </c>
    </row>
    <row r="17" spans="1:11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40824742</v>
      </c>
      <c r="K17" s="7">
        <v>40824742</v>
      </c>
    </row>
    <row r="18" spans="1:11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220224464</v>
      </c>
      <c r="K18" s="7">
        <v>219497422</v>
      </c>
    </row>
    <row r="19" spans="1:11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265144</v>
      </c>
      <c r="K19" s="7">
        <v>149820</v>
      </c>
    </row>
    <row r="20" spans="1:11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899357</v>
      </c>
      <c r="K20" s="7">
        <v>916752</v>
      </c>
    </row>
    <row r="21" spans="1:11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/>
      <c r="K22" s="7"/>
    </row>
    <row r="23" spans="1:11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300000</v>
      </c>
      <c r="K23" s="7">
        <v>300000</v>
      </c>
    </row>
    <row r="24" spans="1:11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171882</v>
      </c>
      <c r="K24" s="7">
        <v>171882</v>
      </c>
    </row>
    <row r="25" spans="1:11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/>
    </row>
    <row r="26" spans="1:11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20000</v>
      </c>
      <c r="K26" s="53">
        <f>SUM(K27:K34)</f>
        <v>40000</v>
      </c>
    </row>
    <row r="27" spans="1:11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20000</v>
      </c>
      <c r="K27" s="7">
        <v>40000</v>
      </c>
    </row>
    <row r="28" spans="1:11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>
        <v>0</v>
      </c>
    </row>
    <row r="29" spans="1:11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/>
      <c r="K32" s="7"/>
    </row>
    <row r="33" spans="1:11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/>
      <c r="K39" s="7"/>
    </row>
    <row r="40" spans="1:11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4478533</v>
      </c>
      <c r="K40" s="53">
        <f>K41+K49+K56+K64</f>
        <v>4420515</v>
      </c>
    </row>
    <row r="41" spans="1:11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J42+J43+J44+J45+J46+J47+J48</f>
        <v>192347</v>
      </c>
      <c r="K41" s="53">
        <f>K42+K43+K44+K45+K46+K47+K48</f>
        <v>179343</v>
      </c>
    </row>
    <row r="42" spans="1:11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182889</v>
      </c>
      <c r="K42" s="7">
        <v>173528</v>
      </c>
    </row>
    <row r="43" spans="1:11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9458</v>
      </c>
      <c r="K45" s="7">
        <v>5815</v>
      </c>
    </row>
    <row r="46" spans="1:11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/>
    </row>
    <row r="47" spans="1:11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3596787</v>
      </c>
      <c r="K49" s="53">
        <f>SUM(K50:K55)</f>
        <v>3543814</v>
      </c>
    </row>
    <row r="50" spans="1:11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2063155</v>
      </c>
      <c r="K51" s="7">
        <v>2083393</v>
      </c>
    </row>
    <row r="52" spans="1:11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316292</v>
      </c>
      <c r="K53" s="7">
        <v>401917</v>
      </c>
    </row>
    <row r="54" spans="1:11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25998</v>
      </c>
      <c r="K54" s="7">
        <v>45572</v>
      </c>
    </row>
    <row r="55" spans="1:11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1191342</v>
      </c>
      <c r="K55" s="7">
        <v>1012932</v>
      </c>
    </row>
    <row r="56" spans="1:11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315228</v>
      </c>
      <c r="K56" s="53">
        <f>SUM(K57:K63)</f>
        <v>496546</v>
      </c>
    </row>
    <row r="57" spans="1:11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315228</v>
      </c>
      <c r="K62" s="7">
        <v>496546</v>
      </c>
    </row>
    <row r="63" spans="1:11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 t="s">
        <v>340</v>
      </c>
    </row>
    <row r="64" spans="1:11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374171</v>
      </c>
      <c r="K64" s="7">
        <v>200812</v>
      </c>
    </row>
    <row r="65" spans="1:11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267184122</v>
      </c>
      <c r="K66" s="53">
        <f>K7+K8+K40+K65</f>
        <v>266321133</v>
      </c>
    </row>
    <row r="67" spans="1:11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178308791</v>
      </c>
      <c r="K69" s="54">
        <f>K70+K71+K72+K78+K79+K82+K85</f>
        <v>175243721</v>
      </c>
    </row>
    <row r="70" spans="1:11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157743375</v>
      </c>
      <c r="K70" s="7">
        <v>157743375</v>
      </c>
    </row>
    <row r="71" spans="1:11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-11164</v>
      </c>
      <c r="K72" s="53">
        <f>K73+K74-K75+K76+K77</f>
        <v>-11164</v>
      </c>
    </row>
    <row r="73" spans="1:11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/>
      <c r="K73" s="7"/>
    </row>
    <row r="74" spans="1:11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11164</v>
      </c>
      <c r="K75" s="7">
        <v>11164</v>
      </c>
    </row>
    <row r="76" spans="1:11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147995627</v>
      </c>
      <c r="K78" s="7">
        <v>147995627</v>
      </c>
    </row>
    <row r="79" spans="1:11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-127569435</v>
      </c>
      <c r="K79" s="53">
        <f>K80-K81</f>
        <v>-127947125</v>
      </c>
    </row>
    <row r="80" spans="1:11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127569435</v>
      </c>
      <c r="K81" s="7">
        <v>127947125</v>
      </c>
    </row>
    <row r="82" spans="1:11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150388</v>
      </c>
      <c r="K82" s="53">
        <f>K83-K84</f>
        <v>-2536992</v>
      </c>
    </row>
    <row r="83" spans="1:11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150388</v>
      </c>
      <c r="K83" s="7"/>
    </row>
    <row r="84" spans="1:11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>
        <v>2536992</v>
      </c>
    </row>
    <row r="85" spans="1:11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38634626</v>
      </c>
      <c r="K90" s="53">
        <f>SUM(K91:K99)</f>
        <v>36378047</v>
      </c>
    </row>
    <row r="91" spans="1:11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100156</v>
      </c>
      <c r="K93" s="7">
        <v>66636</v>
      </c>
    </row>
    <row r="94" spans="1:11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5312775</v>
      </c>
      <c r="K95" s="7">
        <v>3295549</v>
      </c>
    </row>
    <row r="96" spans="1:11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753723</v>
      </c>
      <c r="K98" s="7">
        <v>547890</v>
      </c>
    </row>
    <row r="99" spans="1:11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32467972</v>
      </c>
      <c r="K99" s="7">
        <v>32467972</v>
      </c>
    </row>
    <row r="100" spans="1:11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50240704</v>
      </c>
      <c r="K100" s="53">
        <f>SUM(K101:K112)</f>
        <v>54699365</v>
      </c>
    </row>
    <row r="101" spans="1:11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249800</v>
      </c>
      <c r="K102" s="7">
        <v>875850</v>
      </c>
    </row>
    <row r="103" spans="1:11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36889846</v>
      </c>
      <c r="K103" s="7">
        <v>36470827</v>
      </c>
    </row>
    <row r="104" spans="1:11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855614</v>
      </c>
      <c r="K104" s="7">
        <v>1160428</v>
      </c>
    </row>
    <row r="105" spans="1:11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8723575</v>
      </c>
      <c r="K105" s="7">
        <v>11684101</v>
      </c>
    </row>
    <row r="106" spans="1:11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348616</v>
      </c>
      <c r="K108" s="7">
        <v>1072850</v>
      </c>
    </row>
    <row r="109" spans="1:11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3094208</v>
      </c>
      <c r="K109" s="7">
        <v>3383192</v>
      </c>
    </row>
    <row r="110" spans="1:11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79045</v>
      </c>
      <c r="K112" s="7">
        <v>52117</v>
      </c>
    </row>
    <row r="113" spans="1:11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267184121</v>
      </c>
      <c r="K114" s="53">
        <f>K69+K86+K90+K100+K113</f>
        <v>266321133</v>
      </c>
    </row>
    <row r="115" spans="1:11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>
      <c r="A116" s="222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4">
    <dataValidation allowBlank="1" sqref="A1:I1048576 J79 J1:J10 J12:J16 J21:J41 J82 J56:J61 J65:J69 J72:J77 J113:J65536 J43:J50 J84:J92 J100:J101 K1:IV1048576"/>
    <dataValidation type="whole" operator="greaterThanOrEqual" allowBlank="1" showInputMessage="1" showErrorMessage="1" errorTitle="Pogrešan unos" error="Mogu se unijeti samo cjelobrojne pozitivne vrijednosti." sqref="J11 J17:J20 J42 J51:J55 J62:J64 J70 J80:J81 J83 J93:J99 J102:J11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workbookViewId="0">
      <selection activeCell="M57" sqref="M57"/>
    </sheetView>
  </sheetViews>
  <sheetFormatPr defaultRowHeight="12.75"/>
  <cols>
    <col min="1" max="8" width="9.140625" style="52"/>
    <col min="9" max="9" width="7.5703125" style="52" customWidth="1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4" width="9.28515625" style="52" customWidth="1"/>
    <col min="15" max="16384" width="9.140625" style="52"/>
  </cols>
  <sheetData>
    <row r="1" spans="1:14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4" ht="12.75" customHeight="1">
      <c r="A2" s="252" t="s">
        <v>342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4" ht="12.75" customHeight="1">
      <c r="A3" s="243" t="s">
        <v>322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4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5" t="s">
        <v>318</v>
      </c>
      <c r="K4" s="245"/>
      <c r="L4" s="245" t="s">
        <v>319</v>
      </c>
      <c r="M4" s="245"/>
    </row>
    <row r="5" spans="1:14" ht="22.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4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19950741</v>
      </c>
      <c r="K7" s="54">
        <f>SUM(K8:K9)</f>
        <v>2846611</v>
      </c>
      <c r="L7" s="54">
        <f>SUM(L8:L9)</f>
        <v>19325087</v>
      </c>
      <c r="M7" s="54">
        <f>SUM(M8:M9)</f>
        <v>2896843</v>
      </c>
      <c r="N7" s="127"/>
    </row>
    <row r="8" spans="1:14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19099672</v>
      </c>
      <c r="K8" s="7">
        <v>2542686</v>
      </c>
      <c r="L8" s="7">
        <v>18273036</v>
      </c>
      <c r="M8" s="7">
        <v>2431046</v>
      </c>
      <c r="N8" s="127"/>
    </row>
    <row r="9" spans="1:14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851069</v>
      </c>
      <c r="K9" s="7">
        <v>303925</v>
      </c>
      <c r="L9" s="7">
        <v>1052051</v>
      </c>
      <c r="M9" s="7">
        <v>465797</v>
      </c>
      <c r="N9" s="127"/>
    </row>
    <row r="10" spans="1:14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19841648</v>
      </c>
      <c r="K10" s="53">
        <f>K11+K12+K16+K20+K21+K22+K25+K26</f>
        <v>4021562</v>
      </c>
      <c r="L10" s="53">
        <f>L11+L12+L16+L20+L21+L22+L25+L26</f>
        <v>21978451</v>
      </c>
      <c r="M10" s="53">
        <f>M11+M12+M16+M20+M21+M22+M25+M26</f>
        <v>5569363</v>
      </c>
    </row>
    <row r="11" spans="1:14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4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 t="shared" ref="J12:K12" si="0">SUM(J13:J15)</f>
        <v>7799082</v>
      </c>
      <c r="K12" s="53">
        <f t="shared" si="0"/>
        <v>1209990</v>
      </c>
      <c r="L12" s="53">
        <f>SUM(L13:L15)</f>
        <v>9027375</v>
      </c>
      <c r="M12" s="53">
        <f>SUM(M13:M15)</f>
        <v>2038699</v>
      </c>
    </row>
    <row r="13" spans="1:14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4871536</v>
      </c>
      <c r="K13" s="7">
        <v>792973</v>
      </c>
      <c r="L13" s="7">
        <v>5471982</v>
      </c>
      <c r="M13" s="7">
        <v>1076390</v>
      </c>
    </row>
    <row r="14" spans="1:14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12106</v>
      </c>
      <c r="K14" s="7">
        <v>1195</v>
      </c>
      <c r="L14" s="7">
        <v>5104</v>
      </c>
      <c r="M14" s="7">
        <v>1031</v>
      </c>
    </row>
    <row r="15" spans="1:14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2915440</v>
      </c>
      <c r="K15" s="7">
        <v>415822</v>
      </c>
      <c r="L15" s="7">
        <v>3550289</v>
      </c>
      <c r="M15" s="7">
        <v>961278</v>
      </c>
    </row>
    <row r="16" spans="1:14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8312654</v>
      </c>
      <c r="K16" s="53">
        <f>SUM(K17:K19)</f>
        <v>2068583</v>
      </c>
      <c r="L16" s="53">
        <f>SUM(L17:L19)</f>
        <v>9028016</v>
      </c>
      <c r="M16" s="53">
        <f>SUM(M17:M19)</f>
        <v>2414320</v>
      </c>
    </row>
    <row r="17" spans="1:13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4989185</v>
      </c>
      <c r="K17" s="7">
        <v>1255727</v>
      </c>
      <c r="L17" s="7">
        <v>5506657</v>
      </c>
      <c r="M17" s="7">
        <v>1484601</v>
      </c>
    </row>
    <row r="18" spans="1:13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2154940</v>
      </c>
      <c r="K18" s="7">
        <v>520282</v>
      </c>
      <c r="L18" s="7">
        <v>2247019</v>
      </c>
      <c r="M18" s="7">
        <v>589964</v>
      </c>
    </row>
    <row r="19" spans="1:13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1168529</v>
      </c>
      <c r="K19" s="7">
        <v>292574</v>
      </c>
      <c r="L19" s="7">
        <v>1274340</v>
      </c>
      <c r="M19" s="7">
        <v>339755</v>
      </c>
    </row>
    <row r="20" spans="1:13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1192658</v>
      </c>
      <c r="K20" s="7">
        <v>303970</v>
      </c>
      <c r="L20" s="7">
        <v>1538921</v>
      </c>
      <c r="M20" s="7">
        <v>463135</v>
      </c>
    </row>
    <row r="21" spans="1:13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1672883</v>
      </c>
      <c r="K21" s="7">
        <v>542615</v>
      </c>
      <c r="L21" s="7">
        <v>1823345</v>
      </c>
      <c r="M21" s="7">
        <v>529148</v>
      </c>
    </row>
    <row r="22" spans="1:13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 t="shared" ref="J22:K22" si="1">SUM(J23:J24)</f>
        <v>170506</v>
      </c>
      <c r="K22" s="53">
        <f t="shared" si="1"/>
        <v>-148068</v>
      </c>
      <c r="L22" s="53">
        <f>SUM(L23:L24)</f>
        <v>119313</v>
      </c>
      <c r="M22" s="53">
        <f>SUM(M23:M24)</f>
        <v>4649</v>
      </c>
    </row>
    <row r="23" spans="1:13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170506</v>
      </c>
      <c r="K24" s="7">
        <v>-148068</v>
      </c>
      <c r="L24" s="7">
        <v>119313</v>
      </c>
      <c r="M24" s="7">
        <v>4649</v>
      </c>
    </row>
    <row r="25" spans="1:13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693865</v>
      </c>
      <c r="K26" s="7">
        <v>44472</v>
      </c>
      <c r="L26" s="7">
        <v>441481</v>
      </c>
      <c r="M26" s="7">
        <v>119412</v>
      </c>
    </row>
    <row r="27" spans="1:13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306698</v>
      </c>
      <c r="K27" s="53">
        <f>SUM(K28:K32)</f>
        <v>238579</v>
      </c>
      <c r="L27" s="53">
        <f>SUM(L28:L32)</f>
        <v>473526</v>
      </c>
      <c r="M27" s="53">
        <f>SUM(M28:M32)</f>
        <v>436413</v>
      </c>
    </row>
    <row r="28" spans="1:13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306698</v>
      </c>
      <c r="K29" s="7">
        <v>238579</v>
      </c>
      <c r="L29" s="7">
        <v>473526</v>
      </c>
      <c r="M29" s="7">
        <v>436413</v>
      </c>
    </row>
    <row r="30" spans="1:13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265403</v>
      </c>
      <c r="K33" s="53">
        <f>SUM(K34:K37)</f>
        <v>117663</v>
      </c>
      <c r="L33" s="53">
        <f>SUM(L34:L37)</f>
        <v>357153.61</v>
      </c>
      <c r="M33" s="53">
        <f>SUM(M34:M37)</f>
        <v>184967</v>
      </c>
    </row>
    <row r="34" spans="1:13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265403</v>
      </c>
      <c r="K35" s="7">
        <v>117663</v>
      </c>
      <c r="L35" s="7">
        <v>357153.61</v>
      </c>
      <c r="M35" s="7">
        <v>184967</v>
      </c>
    </row>
    <row r="36" spans="1:13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20257439</v>
      </c>
      <c r="K42" s="53">
        <f>K7+K27+K38+K40</f>
        <v>3085190</v>
      </c>
      <c r="L42" s="53">
        <f>L7+L27+L38+L40</f>
        <v>19798613</v>
      </c>
      <c r="M42" s="53">
        <f>M7+M27+M38+M40</f>
        <v>3333256</v>
      </c>
    </row>
    <row r="43" spans="1:13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20107051</v>
      </c>
      <c r="K43" s="53">
        <f>K10+K33+K39+K41</f>
        <v>4139225</v>
      </c>
      <c r="L43" s="53">
        <f>L10+L33+L39+L41</f>
        <v>22335604.609999999</v>
      </c>
      <c r="M43" s="53">
        <f>M10+M33+M39+M41</f>
        <v>5754330</v>
      </c>
    </row>
    <row r="44" spans="1:13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150388</v>
      </c>
      <c r="K44" s="53">
        <f>K42-K43</f>
        <v>-1054035</v>
      </c>
      <c r="L44" s="53">
        <f>L42-L43</f>
        <v>-2536991.6099999994</v>
      </c>
      <c r="M44" s="53">
        <f>M42-M43</f>
        <v>-2421074</v>
      </c>
    </row>
    <row r="45" spans="1:13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150388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1054035</v>
      </c>
      <c r="L46" s="53">
        <f>IF(L43&gt;L42,L43-L42,0)</f>
        <v>2536991.6099999994</v>
      </c>
      <c r="M46" s="53">
        <f>IF(M43&gt;M42,M43-M42,0)</f>
        <v>2421074</v>
      </c>
    </row>
    <row r="47" spans="1:13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-154759</v>
      </c>
      <c r="K47" s="7"/>
      <c r="L47" s="7">
        <v>-154759</v>
      </c>
      <c r="M47" s="7"/>
    </row>
    <row r="48" spans="1:13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305147</v>
      </c>
      <c r="K48" s="53">
        <f>K44-K47</f>
        <v>-1054035</v>
      </c>
      <c r="L48" s="53">
        <f>L44-L47</f>
        <v>-2382232.6099999994</v>
      </c>
      <c r="M48" s="53">
        <f>M44-M47</f>
        <v>-2421074</v>
      </c>
    </row>
    <row r="49" spans="1:13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305147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1054035</v>
      </c>
      <c r="L50" s="61">
        <f>IF(L48&lt;0,-L48,0)</f>
        <v>2382232.6099999994</v>
      </c>
      <c r="M50" s="61">
        <f>IF(M48&lt;0,-M48,0)</f>
        <v>2421074</v>
      </c>
    </row>
    <row r="51" spans="1:13" ht="12.75" customHeight="1">
      <c r="A51" s="222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 t="s">
        <v>340</v>
      </c>
      <c r="K53" s="7" t="s">
        <v>340</v>
      </c>
      <c r="L53" s="7" t="s">
        <v>340</v>
      </c>
      <c r="M53" s="7" t="s">
        <v>340</v>
      </c>
    </row>
    <row r="54" spans="1:13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305147</v>
      </c>
      <c r="K56" s="6">
        <v>-1054035</v>
      </c>
      <c r="L56" s="6">
        <v>-2382233</v>
      </c>
      <c r="M56" s="6">
        <v>-2421074</v>
      </c>
    </row>
    <row r="57" spans="1:13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/>
      <c r="M57" s="53">
        <f>SUM(M58:M64)</f>
        <v>0</v>
      </c>
    </row>
    <row r="58" spans="1:13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305147</v>
      </c>
      <c r="K67" s="61">
        <f>K56+K66</f>
        <v>-1054035</v>
      </c>
      <c r="L67" s="61">
        <f>L56+L66</f>
        <v>-2382233</v>
      </c>
      <c r="M67" s="61">
        <f>M56+M66</f>
        <v>-2421074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35433070866141736" right="0.19685039370078741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workbookViewId="0">
      <selection activeCell="A25" sqref="A25:H25"/>
    </sheetView>
  </sheetViews>
  <sheetFormatPr defaultRowHeight="12.75"/>
  <cols>
    <col min="1" max="7" width="9.140625" style="52"/>
    <col min="8" max="8" width="3.7109375" style="52" customWidth="1"/>
    <col min="9" max="10" width="9.140625" style="52"/>
    <col min="11" max="11" width="12" style="52" customWidth="1"/>
    <col min="12" max="16384" width="9.140625" style="52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>
      <c r="A3" s="260" t="s">
        <v>322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318</v>
      </c>
      <c r="K4" s="67" t="s">
        <v>319</v>
      </c>
    </row>
    <row r="5" spans="1:11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283</v>
      </c>
      <c r="K5" s="69" t="s">
        <v>284</v>
      </c>
    </row>
    <row r="6" spans="1:11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150388</v>
      </c>
      <c r="K7" s="7">
        <v>-2536992</v>
      </c>
    </row>
    <row r="8" spans="1:11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1192658</v>
      </c>
      <c r="K8" s="7">
        <v>1538921</v>
      </c>
    </row>
    <row r="9" spans="1:11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2712398</v>
      </c>
      <c r="K9" s="7">
        <v>4458661</v>
      </c>
    </row>
    <row r="10" spans="1:11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 t="s">
        <v>340</v>
      </c>
      <c r="K10" s="7">
        <v>52973</v>
      </c>
    </row>
    <row r="11" spans="1:11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 t="s">
        <v>340</v>
      </c>
      <c r="K11" s="7">
        <v>13004</v>
      </c>
    </row>
    <row r="12" spans="1:11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488687</v>
      </c>
      <c r="K12" s="7"/>
    </row>
    <row r="13" spans="1:11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3">
        <f>SUM(J7:J12)</f>
        <v>4544131</v>
      </c>
      <c r="K13" s="53">
        <f>SUM(K7:K12)</f>
        <v>3526567</v>
      </c>
    </row>
    <row r="14" spans="1:11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 t="s">
        <v>340</v>
      </c>
      <c r="K14" s="7"/>
    </row>
    <row r="15" spans="1:11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1489591</v>
      </c>
      <c r="K15" s="7"/>
    </row>
    <row r="16" spans="1:11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16617</v>
      </c>
      <c r="K16" s="7"/>
    </row>
    <row r="17" spans="1:11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>
        <v>1186926</v>
      </c>
    </row>
    <row r="18" spans="1:11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v>1506208</v>
      </c>
      <c r="K18" s="53">
        <f>SUM(K14:K17)</f>
        <v>1186926</v>
      </c>
    </row>
    <row r="19" spans="1:11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3037923</v>
      </c>
      <c r="K19" s="53">
        <f>IF(K13&gt;K18,K13-K18,0)</f>
        <v>2339641</v>
      </c>
    </row>
    <row r="20" spans="1:11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22" t="s">
        <v>159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</row>
    <row r="22" spans="1:11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60877</v>
      </c>
      <c r="K26" s="7"/>
    </row>
    <row r="27" spans="1:11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60877</v>
      </c>
      <c r="K27" s="53">
        <f>SUM(K22:K26)</f>
        <v>0</v>
      </c>
    </row>
    <row r="28" spans="1:11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179986</v>
      </c>
      <c r="K28" s="7">
        <v>71021</v>
      </c>
    </row>
    <row r="29" spans="1:11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20000</v>
      </c>
      <c r="K30" s="7">
        <v>20000</v>
      </c>
    </row>
    <row r="31" spans="1:11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199986</v>
      </c>
      <c r="K31" s="53">
        <f>SUM(K28:K30)</f>
        <v>91021</v>
      </c>
    </row>
    <row r="32" spans="1:11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139109</v>
      </c>
      <c r="K33" s="53">
        <f>IF(K31&gt;K27,K31-K27,0)</f>
        <v>91021</v>
      </c>
    </row>
    <row r="34" spans="1:11">
      <c r="A34" s="222" t="s">
        <v>160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</row>
    <row r="35" spans="1:11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147680</v>
      </c>
      <c r="K36" s="7">
        <v>181318</v>
      </c>
    </row>
    <row r="37" spans="1:11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147680</v>
      </c>
      <c r="K38" s="53">
        <f>SUM(K35:K37)</f>
        <v>181318</v>
      </c>
    </row>
    <row r="39" spans="1:11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754741</v>
      </c>
      <c r="K39" s="7"/>
    </row>
    <row r="40" spans="1:11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2512815</v>
      </c>
      <c r="K43" s="7">
        <v>2256579</v>
      </c>
    </row>
    <row r="44" spans="1:11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3267556</v>
      </c>
      <c r="K44" s="53">
        <f>SUM(K39:K43)</f>
        <v>2256579</v>
      </c>
    </row>
    <row r="45" spans="1:11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3119876</v>
      </c>
      <c r="K46" s="53">
        <f>IF(K44&gt;K38,K44-K38,0)</f>
        <v>2075261</v>
      </c>
    </row>
    <row r="47" spans="1:11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173359</v>
      </c>
    </row>
    <row r="48" spans="1:11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221062</v>
      </c>
      <c r="K48" s="53">
        <f>IF(K20-K19+K33-K32+K46-K45&gt;0,K20-K19+K33-K32+K46-K45,0)</f>
        <v>0</v>
      </c>
    </row>
    <row r="49" spans="1:11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595233</v>
      </c>
      <c r="K49" s="7">
        <v>374171</v>
      </c>
    </row>
    <row r="50" spans="1:11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/>
      <c r="K50" s="7"/>
    </row>
    <row r="51" spans="1:11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221062</v>
      </c>
      <c r="K51" s="7">
        <v>173359</v>
      </c>
    </row>
    <row r="52" spans="1:11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65">
        <f>J49+J50-J51</f>
        <v>374171</v>
      </c>
      <c r="K52" s="61">
        <f>K49+K50-K51</f>
        <v>200812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workbookViewId="0">
      <selection activeCell="A2" sqref="A2:K2"/>
    </sheetView>
  </sheetViews>
  <sheetFormatPr defaultRowHeight="12.75"/>
  <cols>
    <col min="1" max="16384" width="9.140625" style="52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318</v>
      </c>
      <c r="K4" s="67" t="s">
        <v>319</v>
      </c>
    </row>
    <row r="5" spans="1:11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0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22" t="s">
        <v>159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22" t="s">
        <v>160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workbookViewId="0">
      <selection activeCell="K11" sqref="K11"/>
    </sheetView>
  </sheetViews>
  <sheetFormatPr defaultRowHeight="12.75"/>
  <cols>
    <col min="1" max="4" width="9.140625" style="76"/>
    <col min="5" max="5" width="10.140625" style="76" bestFit="1" customWidth="1"/>
    <col min="6" max="6" width="3.28515625" style="76" bestFit="1" customWidth="1"/>
    <col min="7" max="8" width="9.140625" style="76" hidden="1" customWidth="1"/>
    <col min="9" max="9" width="10.7109375" style="76" customWidth="1"/>
    <col min="10" max="11" width="10.140625" style="76" bestFit="1" customWidth="1"/>
    <col min="12" max="16384" width="9.140625" style="76"/>
  </cols>
  <sheetData>
    <row r="1" spans="1:12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92" t="s">
        <v>282</v>
      </c>
      <c r="D2" s="292"/>
      <c r="E2" s="130" t="s">
        <v>343</v>
      </c>
      <c r="F2" s="43" t="s">
        <v>250</v>
      </c>
      <c r="G2" s="293" t="s">
        <v>341</v>
      </c>
      <c r="H2" s="294"/>
      <c r="I2" s="128" t="s">
        <v>344</v>
      </c>
      <c r="J2" s="74"/>
      <c r="K2" s="74"/>
      <c r="L2" s="77"/>
    </row>
    <row r="3" spans="1:12" ht="23.25">
      <c r="A3" s="295" t="s">
        <v>59</v>
      </c>
      <c r="B3" s="295"/>
      <c r="C3" s="295"/>
      <c r="D3" s="295"/>
      <c r="E3" s="295"/>
      <c r="F3" s="295"/>
      <c r="G3" s="295"/>
      <c r="H3" s="295"/>
      <c r="I3" s="80" t="s">
        <v>305</v>
      </c>
      <c r="J3" s="81" t="s">
        <v>150</v>
      </c>
      <c r="K3" s="81" t="s">
        <v>151</v>
      </c>
    </row>
    <row r="4" spans="1:12">
      <c r="A4" s="296">
        <v>1</v>
      </c>
      <c r="B4" s="296"/>
      <c r="C4" s="296"/>
      <c r="D4" s="296"/>
      <c r="E4" s="296"/>
      <c r="F4" s="296"/>
      <c r="G4" s="296"/>
      <c r="H4" s="296"/>
      <c r="I4" s="83">
        <v>2</v>
      </c>
      <c r="J4" s="82" t="s">
        <v>283</v>
      </c>
      <c r="K4" s="82" t="s">
        <v>284</v>
      </c>
    </row>
    <row r="5" spans="1:12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157743375</v>
      </c>
      <c r="K5" s="45">
        <v>157743375</v>
      </c>
    </row>
    <row r="6" spans="1:12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7" t="s">
        <v>340</v>
      </c>
    </row>
    <row r="7" spans="1:12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/>
      <c r="K7" s="46"/>
    </row>
    <row r="8" spans="1:12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-127569435</v>
      </c>
      <c r="K8" s="46">
        <v>-127947125</v>
      </c>
    </row>
    <row r="9" spans="1:12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150388</v>
      </c>
      <c r="K9" s="46">
        <v>-2536992</v>
      </c>
    </row>
    <row r="10" spans="1:12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7">
        <v>147984463</v>
      </c>
      <c r="K10" s="7">
        <v>147984463</v>
      </c>
    </row>
    <row r="11" spans="1:12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2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/>
      <c r="K12" s="46"/>
    </row>
    <row r="13" spans="1:12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</row>
    <row r="14" spans="1:12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8">
        <f>SUM(J5:J13)</f>
        <v>178308791</v>
      </c>
      <c r="K14" s="78">
        <f>SUM(K5:K13)</f>
        <v>175243721</v>
      </c>
    </row>
    <row r="15" spans="1:12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/>
      <c r="K15" s="46"/>
    </row>
    <row r="16" spans="1:12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</row>
    <row r="21" spans="1:11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9">
        <f>SUM(J15:J20)</f>
        <v>0</v>
      </c>
      <c r="K21" s="79">
        <f>SUM(K15:K20)</f>
        <v>0</v>
      </c>
    </row>
    <row r="22" spans="1:11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Antina</cp:lastModifiedBy>
  <cp:lastPrinted>2019-02-27T12:58:20Z</cp:lastPrinted>
  <dcterms:created xsi:type="dcterms:W3CDTF">2008-10-17T11:51:54Z</dcterms:created>
  <dcterms:modified xsi:type="dcterms:W3CDTF">2019-02-27T15:12:23Z</dcterms:modified>
</cp:coreProperties>
</file>