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<sst xmlns="http://schemas.openxmlformats.org/spreadsheetml/2006/main" count="406" uniqueCount="345">
  <si>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</si>
  <si>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</si>
  <si>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</si>
  <si>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</si>
  <si>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</si>
  <si>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</si>
  <si>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</si>
  <si>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</si>
  <si>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</si>
  <si>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</si>
  <si>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</si>
  <si>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</si>
  <si>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</si>
  <si>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</si>
  <si>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</si>
  <si>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</si>
  <si>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</si>
  <si>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</si>
  <si>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</si>
  <si>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</si>
  <si>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</si>
  <si>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</si>
  <si>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</si>
  <si>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</si>
  <si>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</si>
  <si>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</si>
  <si>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</si>
  <si>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</si>
  <si>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</si>
  <si>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</si>
  <si>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</si>
  <si>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</si>
  <si>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</si>
  <si>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</si>
  <si>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</si>
  <si>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</si>
  <si>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</si>
  <si>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</si>
  <si>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</si>
  <si>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</si>
  <si>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</si>
  <si>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</si>
  <si>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</si>
  <si>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</si>
  <si>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</si>
  <si>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</si>
  <si>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</si>
  <si>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</si>
  <si>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</si>
  <si>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</si>
  <si>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</si>
  <si>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</si>
  <si>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</si>
  <si>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</si>
  <si>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</si>
  <si>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</si>
  <si>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</si>
  <si>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</si>
  <si>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</si>
  <si>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</si>
  <si>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</si>
  <si>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</si>
  <si>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</si>
  <si>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</si>
  <si>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</si>
  <si>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</si>
  <si>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</si>
  <si>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</si>
  <si>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</si>
  <si>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</si>
  <si>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</si>
  <si>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</si>
  <si>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</si>
  <si>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</si>
  <si>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</si>
  <si>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</si>
  <si>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</si>
  <si>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</si>
  <si>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</si>
  <si>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</si>
  <si>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</si>
  <si>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</si>
  <si>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</si>
  <si>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</si>
  <si>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</si>
  <si>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</si>
  <si>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</si>
  <si>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</si>
  <si>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</si>
  <si>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</si>
  <si>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</si>
  <si>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</si>
  <si>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</si>
  <si>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</si>
  <si>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</si>
  <si>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</si>
  <si>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</si>
  <si>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</si>
  <si>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</si>
  <si>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</si>
  <si>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</si>
  <si>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</si>
  <si>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</si>
  <si>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</si>
  <si>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</si>
  <si>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</si>
  <si>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</si>
  <si>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</si>
  <si>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</si>
  <si>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</si>
  <si>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</si>
  <si>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</si>
  <si>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</si>
  <si>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</si>
  <si>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</si>
  <si>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</si>
  <si>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</si>
  <si>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</si>
  <si>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</si>
  <si>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</si>
  <si>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</si>
  <si>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</si>
  <si>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</si>
  <si>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</si>
  <si>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</si>
  <si>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</si>
  <si>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</si>
  <si>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</si>
  <si>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</si>
  <si>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</si>
  <si>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</si>
  <si>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</si>
  <si>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</si>
  <si>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</si>
  <si>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</si>
  <si>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</si>
  <si>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</si>
  <si>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</si>
  <si>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</si>
  <si>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</si>
  <si>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</si>
  <si>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</si>
  <si>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</si>
  <si>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</si>
  <si>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</si>
  <si>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</si>
  <si>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</si>
  <si>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</si>
  <si>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</si>
  <si>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</si>
  <si>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</si>
  <si>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</si>
  <si>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</si>
  <si>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</si>
  <si>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</si>
  <si>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</si>
  <si>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</si>
  <si>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</si>
  <si>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</si>
  <si>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</si>
  <si>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</si>
  <si>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</si>
  <si>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</si>
  <si>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</si>
  <si>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</si>
  <si>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</si>
  <si>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</si>
  <si>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</si>
  <si>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</si>
  <si>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</si>
  <si>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</si>
  <si>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</si>
  <si>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</si>
  <si>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</si>
  <si>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</si>
  <si>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</si>
  <si>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</si>
  <si>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</si>
  <si>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</si>
  <si>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</si>
  <si>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</si>
  <si>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</si>
  <si>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</si>
  <si>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</si>
  <si>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</si>
  <si>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</si>
  <si>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</si>
  <si>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</si>
  <si>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</si>
  <si>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</si>
  <si>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</si>
  <si>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</si>
  <si>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</si>
  <si>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</si>
  <si>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</si>
  <si>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</si>
  <si>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</si>
  <si>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</si>
  <si>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</si>
  <si>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</si>
  <si>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</si>
  <si>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</si>
  <si>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</si>
  <si>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</si>
  <si>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</si>
  <si>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</si>
  <si>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</si>
  <si>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</si>
  <si>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</si>
  <si>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</si>
  <si>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</si>
  <si>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</si>
  <si>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</si>
  <si>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</si>
  <si>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</si>
  <si>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</si>
  <si>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</si>
  <si>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</si>
  <si>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</si>
  <si>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</si>
  <si>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</si>
  <si>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</si>
  <si>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</si>
  <si>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</si>
  <si>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</si>
  <si>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</si>
  <si>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</si>
  <si>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</si>
  <si>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</si>
  <si>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</si>
  <si>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</si>
  <si>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</si>
  <si>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</si>
  <si>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</si>
  <si>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</si>
  <si>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</si>
  <si>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</si>
  <si>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</si>
  <si>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</si>
  <si>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</si>
  <si>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</si>
  <si>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</si>
  <si>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</si>
  <si>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</si>
  <si>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</si>
  <si>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</si>
  <si>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</si>
  <si>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</si>
  <si>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</si>
  <si>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</si>
  <si>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</si>
  <si>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</si>
  <si>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</si>
  <si>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</si>
  <si>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</si>
  <si>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</si>
  <si>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</si>
  <si>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</si>
  <si>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</si>
  <si>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</si>
  <si>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</si>
  <si>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</si>
  <si>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</si>
  <si>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</si>
  <si>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</si>
  <si>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</si>
  <si>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</si>
  <si>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</si>
  <si>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</si>
  <si>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</si>
  <si>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</si>
  <si>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</si>
  <si>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</si>
  <si>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</si>
  <si>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</si>
  <si>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</si>
  <si>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</si>
  <si>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</si>
  <si>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</si>
  <si>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</si>
  <si>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</si>
  <si>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</si>
  <si>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</si>
  <si>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</si>
  <si>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</si>
  <si>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</si>
  <si>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</si>
  <si>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</si>
  <si>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</si>
  <si>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</si>
  <si>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</si>
  <si>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</si>
  <si>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</si>
  <si>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</si>
  <si>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</si>
  <si>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</si>
  <si>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</si>
  <si>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</si>
  <si>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</si>
  <si>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</si>
  <si>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</si>
  <si>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</si>
  <si>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</si>
  <si>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</si>
  <si>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</si>
  <si>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</si>
  <si>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</si>
  <si>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</si>
  <si>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</si>
  <si>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</si>
  <si>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</si>
  <si>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</si>
  <si>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</si>
  <si>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</si>
  <si>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</si>
  <si>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</si>
  <si>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</si>
  <si>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</si>
  <si>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</si>
  <si>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</si>
  <si>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</si>
  <si>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02077507</t>
  </si>
  <si>
    <t>100006793</t>
  </si>
  <si>
    <t>94858559872</t>
  </si>
  <si>
    <t>HOTELI VODICE d.d.</t>
  </si>
  <si>
    <t>VODICE</t>
  </si>
  <si>
    <t>GRGURA NINSKOG 1</t>
  </si>
  <si>
    <t>financije@hotelivodice.hr</t>
  </si>
  <si>
    <t>www.hotelivodice.hr</t>
  </si>
  <si>
    <t>Vodice</t>
  </si>
  <si>
    <t>Šibensko-kninska županija</t>
  </si>
  <si>
    <t>NE</t>
  </si>
  <si>
    <t>5510</t>
  </si>
  <si>
    <t>DAMIR VAROŠANEC</t>
  </si>
  <si>
    <t>022/451-465</t>
  </si>
  <si>
    <t>022/451-433</t>
  </si>
  <si>
    <t>Obveznik: HOTELI VODICE d.d. _____________________________________________________________</t>
  </si>
  <si>
    <t>Obveznik:  HOTELI VODICE d.d. _____________________________________________________________</t>
  </si>
  <si>
    <t>Obveznik:    HOTELI VODICE d.d:_____________________________________________________________</t>
  </si>
  <si>
    <t xml:space="preserve"> </t>
  </si>
  <si>
    <t>BRANILOVIĆ BISERKA</t>
  </si>
  <si>
    <t>01.01.2018.</t>
  </si>
  <si>
    <t>30.09.2018.</t>
  </si>
  <si>
    <t>stanje na dan 30.09.2018.</t>
  </si>
  <si>
    <t>u razdoblju 01.01.2018. do 30.09.2018.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</si>
</sst>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hotelivodice.hr" TargetMode="External" /><Relationship Id="rId2" Type="http://schemas.openxmlformats.org/officeDocument/2006/relationships/hyperlink" Target="http://www.hotelivodice.hr/" TargetMode="External" /><Relationship Id="rId3" Type="http://schemas.openxmlformats.org/officeDocument/2006/relationships/hyperlink" Target="mailto:financije@hotelivodice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9">
      <selection activeCell="B57" sqref="B57:H5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246</v>
      </c>
      <c r="B1" s="145"/>
      <c r="C1" s="145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2" t="s">
        <v>247</v>
      </c>
      <c r="B2" s="183"/>
      <c r="C2" s="183"/>
      <c r="D2" s="184"/>
      <c r="E2" s="119" t="s">
        <v>341</v>
      </c>
      <c r="F2" s="12"/>
      <c r="G2" s="13" t="s">
        <v>248</v>
      </c>
      <c r="H2" s="119" t="s">
        <v>342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85" t="s">
        <v>315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5" t="s">
        <v>249</v>
      </c>
      <c r="B6" s="136"/>
      <c r="C6" s="150" t="s">
        <v>321</v>
      </c>
      <c r="D6" s="151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88" t="s">
        <v>250</v>
      </c>
      <c r="B8" s="189"/>
      <c r="C8" s="150" t="s">
        <v>322</v>
      </c>
      <c r="D8" s="151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0" t="s">
        <v>251</v>
      </c>
      <c r="B10" s="180"/>
      <c r="C10" s="150" t="s">
        <v>323</v>
      </c>
      <c r="D10" s="151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5" t="s">
        <v>252</v>
      </c>
      <c r="B12" s="136"/>
      <c r="C12" s="152" t="s">
        <v>324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5" t="s">
        <v>253</v>
      </c>
      <c r="B14" s="136"/>
      <c r="C14" s="178">
        <v>22211</v>
      </c>
      <c r="D14" s="179"/>
      <c r="E14" s="16"/>
      <c r="F14" s="152" t="s">
        <v>325</v>
      </c>
      <c r="G14" s="177"/>
      <c r="H14" s="177"/>
      <c r="I14" s="138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5" t="s">
        <v>254</v>
      </c>
      <c r="B16" s="136"/>
      <c r="C16" s="152" t="s">
        <v>326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5" t="s">
        <v>255</v>
      </c>
      <c r="B18" s="136"/>
      <c r="C18" s="173" t="s">
        <v>327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5" t="s">
        <v>256</v>
      </c>
      <c r="B20" s="136"/>
      <c r="C20" s="173" t="s">
        <v>328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5" t="s">
        <v>257</v>
      </c>
      <c r="B22" s="136"/>
      <c r="C22" s="120">
        <v>500</v>
      </c>
      <c r="D22" s="152" t="s">
        <v>329</v>
      </c>
      <c r="E22" s="163"/>
      <c r="F22" s="164"/>
      <c r="G22" s="135"/>
      <c r="H22" s="176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5" t="s">
        <v>258</v>
      </c>
      <c r="B24" s="136"/>
      <c r="C24" s="120">
        <v>15</v>
      </c>
      <c r="D24" s="152" t="s">
        <v>330</v>
      </c>
      <c r="E24" s="163"/>
      <c r="F24" s="163"/>
      <c r="G24" s="164"/>
      <c r="H24" s="51" t="s">
        <v>259</v>
      </c>
      <c r="I24" s="127">
        <v>95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316</v>
      </c>
      <c r="I25" s="97"/>
      <c r="J25" s="10"/>
      <c r="K25" s="10"/>
      <c r="L25" s="10"/>
    </row>
    <row r="26" spans="1:12" ht="12.75">
      <c r="A26" s="135" t="s">
        <v>260</v>
      </c>
      <c r="B26" s="136"/>
      <c r="C26" s="121" t="s">
        <v>331</v>
      </c>
      <c r="D26" s="25"/>
      <c r="E26" s="33"/>
      <c r="F26" s="24"/>
      <c r="G26" s="165" t="s">
        <v>261</v>
      </c>
      <c r="H26" s="136"/>
      <c r="I26" s="122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6" t="s">
        <v>262</v>
      </c>
      <c r="B28" s="167"/>
      <c r="C28" s="168"/>
      <c r="D28" s="168"/>
      <c r="E28" s="169" t="s">
        <v>263</v>
      </c>
      <c r="F28" s="170"/>
      <c r="G28" s="170"/>
      <c r="H28" s="171" t="s">
        <v>264</v>
      </c>
      <c r="I28" s="172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3"/>
      <c r="B31" s="22"/>
      <c r="C31" s="21"/>
      <c r="D31" s="161"/>
      <c r="E31" s="161"/>
      <c r="F31" s="161"/>
      <c r="G31" s="162"/>
      <c r="H31" s="16"/>
      <c r="I31" s="100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2"/>
      <c r="B37" s="30"/>
      <c r="C37" s="155"/>
      <c r="D37" s="156"/>
      <c r="E37" s="16"/>
      <c r="F37" s="155"/>
      <c r="G37" s="156"/>
      <c r="H37" s="16"/>
      <c r="I37" s="94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0" t="s">
        <v>265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2"/>
      <c r="B45" s="30"/>
      <c r="C45" s="155"/>
      <c r="D45" s="156"/>
      <c r="E45" s="16"/>
      <c r="F45" s="155"/>
      <c r="G45" s="157"/>
      <c r="H45" s="35"/>
      <c r="I45" s="106"/>
      <c r="J45" s="10"/>
      <c r="K45" s="10"/>
      <c r="L45" s="10"/>
    </row>
    <row r="46" spans="1:12" ht="12.75">
      <c r="A46" s="130" t="s">
        <v>266</v>
      </c>
      <c r="B46" s="131"/>
      <c r="C46" s="152" t="s">
        <v>340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0" t="s">
        <v>268</v>
      </c>
      <c r="B48" s="131"/>
      <c r="C48" s="137" t="s">
        <v>334</v>
      </c>
      <c r="D48" s="133"/>
      <c r="E48" s="134"/>
      <c r="F48" s="16"/>
      <c r="G48" s="51" t="s">
        <v>269</v>
      </c>
      <c r="H48" s="137" t="s">
        <v>335</v>
      </c>
      <c r="I48" s="13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0" t="s">
        <v>255</v>
      </c>
      <c r="B50" s="131"/>
      <c r="C50" s="132" t="s">
        <v>327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5" t="s">
        <v>270</v>
      </c>
      <c r="B52" s="136"/>
      <c r="C52" s="137" t="s">
        <v>333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7"/>
      <c r="B53" s="20"/>
      <c r="C53" s="146" t="s">
        <v>271</v>
      </c>
      <c r="D53" s="146"/>
      <c r="E53" s="146"/>
      <c r="F53" s="146"/>
      <c r="G53" s="146"/>
      <c r="H53" s="146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39" t="s">
        <v>272</v>
      </c>
      <c r="C55" s="140"/>
      <c r="D55" s="140"/>
      <c r="E55" s="140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1" t="s">
        <v>304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7"/>
      <c r="B57" s="141" t="s">
        <v>305</v>
      </c>
      <c r="C57" s="142"/>
      <c r="D57" s="142"/>
      <c r="E57" s="142"/>
      <c r="F57" s="142"/>
      <c r="G57" s="142"/>
      <c r="H57" s="142"/>
      <c r="I57" s="109"/>
      <c r="J57" s="10"/>
      <c r="K57" s="10"/>
      <c r="L57" s="10"/>
    </row>
    <row r="58" spans="1:12" ht="12.75">
      <c r="A58" s="107"/>
      <c r="B58" s="141" t="s">
        <v>306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7"/>
      <c r="B59" s="141" t="s">
        <v>307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273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274</v>
      </c>
      <c r="F62" s="33"/>
      <c r="G62" s="147" t="s">
        <v>275</v>
      </c>
      <c r="H62" s="148"/>
      <c r="I62" s="149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28"/>
      <c r="H63" s="12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hotelivodice.hr"/>
    <hyperlink ref="C20" r:id="rId2" display="www.hotelivodice.hr"/>
    <hyperlink ref="C50" r:id="rId3" display="financije@hotelivodice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7">
      <selection activeCell="K84" sqref="K84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2.140625" style="52" customWidth="1"/>
    <col min="12" max="16384" width="9.140625" style="52" customWidth="1"/>
  </cols>
  <sheetData>
    <row r="1" spans="1:11" ht="12.75" customHeight="1">
      <c r="A1" s="200" t="s">
        <v>151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336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57</v>
      </c>
      <c r="B4" s="206"/>
      <c r="C4" s="206"/>
      <c r="D4" s="206"/>
      <c r="E4" s="206"/>
      <c r="F4" s="206"/>
      <c r="G4" s="206"/>
      <c r="H4" s="207"/>
      <c r="I4" s="58" t="s">
        <v>276</v>
      </c>
      <c r="J4" s="59" t="s">
        <v>317</v>
      </c>
      <c r="K4" s="60" t="s">
        <v>318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58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11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262492047</v>
      </c>
      <c r="K8" s="53">
        <f>K9+K16+K26+K35+K39</f>
        <v>262237322.41</v>
      </c>
    </row>
    <row r="9" spans="1:11" ht="12.75">
      <c r="A9" s="208" t="s">
        <v>203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0</v>
      </c>
      <c r="K9" s="53"/>
    </row>
    <row r="10" spans="1:11" ht="12.75">
      <c r="A10" s="208" t="s">
        <v>110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12</v>
      </c>
      <c r="B11" s="209"/>
      <c r="C11" s="209"/>
      <c r="D11" s="209"/>
      <c r="E11" s="209"/>
      <c r="F11" s="209"/>
      <c r="G11" s="209"/>
      <c r="H11" s="210"/>
      <c r="I11" s="1">
        <v>5</v>
      </c>
      <c r="J11" s="7" t="s">
        <v>339</v>
      </c>
      <c r="K11" s="7"/>
    </row>
    <row r="12" spans="1:11" ht="12.75">
      <c r="A12" s="208" t="s">
        <v>111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206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207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208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204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262472047</v>
      </c>
      <c r="K16" s="53">
        <f>SUM(K17:K25)</f>
        <v>262197322.41</v>
      </c>
    </row>
    <row r="17" spans="1:11" ht="12.75">
      <c r="A17" s="208" t="s">
        <v>209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40824743</v>
      </c>
      <c r="K17" s="7">
        <v>40824743</v>
      </c>
    </row>
    <row r="18" spans="1:11" ht="12.75">
      <c r="A18" s="208" t="s">
        <v>245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219772497</v>
      </c>
      <c r="K18" s="7">
        <v>219716752</v>
      </c>
    </row>
    <row r="19" spans="1:11" ht="12.75">
      <c r="A19" s="208" t="s">
        <v>210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383031</v>
      </c>
      <c r="K19" s="7">
        <v>392813.41</v>
      </c>
    </row>
    <row r="20" spans="1:11" ht="12.75">
      <c r="A20" s="208" t="s">
        <v>25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691484</v>
      </c>
      <c r="K20" s="7">
        <v>791132</v>
      </c>
    </row>
    <row r="21" spans="1:11" ht="12.75">
      <c r="A21" s="208" t="s">
        <v>26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 t="s">
        <v>339</v>
      </c>
      <c r="K21" s="7"/>
    </row>
    <row r="22" spans="1:11" ht="12.75">
      <c r="A22" s="208" t="s">
        <v>70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 t="s">
        <v>339</v>
      </c>
      <c r="K22" s="7"/>
    </row>
    <row r="23" spans="1:11" ht="12.75">
      <c r="A23" s="208" t="s">
        <v>71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628410</v>
      </c>
      <c r="K23" s="7">
        <v>300000</v>
      </c>
    </row>
    <row r="24" spans="1:11" ht="12.75">
      <c r="A24" s="208" t="s">
        <v>72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171882</v>
      </c>
      <c r="K24" s="7">
        <v>171882</v>
      </c>
    </row>
    <row r="25" spans="1:11" ht="12.75">
      <c r="A25" s="208" t="s">
        <v>73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188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20000</v>
      </c>
      <c r="K26" s="53">
        <f>SUM(K27:K34)</f>
        <v>40000</v>
      </c>
    </row>
    <row r="27" spans="1:11" ht="12.75">
      <c r="A27" s="208" t="s">
        <v>74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20000</v>
      </c>
      <c r="K27" s="7">
        <v>40000</v>
      </c>
    </row>
    <row r="28" spans="1:11" ht="12.75">
      <c r="A28" s="208" t="s">
        <v>75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76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81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82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83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77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181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182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78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79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80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183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238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4082973</v>
      </c>
      <c r="K40" s="53">
        <f>K41+K49+K56+K64</f>
        <v>6148497</v>
      </c>
    </row>
    <row r="41" spans="1:11" ht="12.75">
      <c r="A41" s="208" t="s">
        <v>98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189536</v>
      </c>
      <c r="K41" s="53">
        <f>SUM(K42:K48)</f>
        <v>444987</v>
      </c>
    </row>
    <row r="42" spans="1:11" ht="12.75">
      <c r="A42" s="208" t="s">
        <v>115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180095</v>
      </c>
      <c r="K42" s="7">
        <v>435931</v>
      </c>
    </row>
    <row r="43" spans="1:11" ht="12.75">
      <c r="A43" s="208" t="s">
        <v>116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84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85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9441</v>
      </c>
      <c r="K45" s="7">
        <v>9056</v>
      </c>
    </row>
    <row r="46" spans="1:11" ht="12.75">
      <c r="A46" s="208" t="s">
        <v>86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87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88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99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3198026</v>
      </c>
      <c r="K49" s="53">
        <f>SUM(K50:K55)</f>
        <v>4673768</v>
      </c>
    </row>
    <row r="50" spans="1:11" ht="12.75">
      <c r="A50" s="208" t="s">
        <v>198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199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2028297</v>
      </c>
      <c r="K51" s="7">
        <v>2982615</v>
      </c>
    </row>
    <row r="52" spans="1:11" ht="12.75">
      <c r="A52" s="208" t="s">
        <v>200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201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316292</v>
      </c>
      <c r="K53" s="7">
        <v>409320</v>
      </c>
    </row>
    <row r="54" spans="1:11" ht="12.75">
      <c r="A54" s="208" t="s">
        <v>8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25997</v>
      </c>
      <c r="K54" s="7">
        <v>45329</v>
      </c>
    </row>
    <row r="55" spans="1:11" ht="12.75">
      <c r="A55" s="208" t="s">
        <v>9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827440</v>
      </c>
      <c r="K55" s="7">
        <v>1236504</v>
      </c>
    </row>
    <row r="56" spans="1:11" ht="12.75">
      <c r="A56" s="208" t="s">
        <v>100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326229</v>
      </c>
      <c r="K56" s="53">
        <f>SUM(K57:K63)</f>
        <v>579314</v>
      </c>
    </row>
    <row r="57" spans="1:11" ht="12.75">
      <c r="A57" s="208" t="s">
        <v>74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75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240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81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82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83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326229</v>
      </c>
      <c r="K62" s="7">
        <v>579314</v>
      </c>
    </row>
    <row r="63" spans="1:11" ht="12.75">
      <c r="A63" s="208" t="s">
        <v>44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205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369182</v>
      </c>
      <c r="K64" s="7">
        <v>450428</v>
      </c>
    </row>
    <row r="65" spans="1:11" ht="12.75">
      <c r="A65" s="197" t="s">
        <v>54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/>
      <c r="K65" s="7"/>
    </row>
    <row r="66" spans="1:11" ht="12.75">
      <c r="A66" s="197" t="s">
        <v>239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266575020</v>
      </c>
      <c r="K66" s="53">
        <f>K7+K8+K40+K65</f>
        <v>268385819.41</v>
      </c>
    </row>
    <row r="67" spans="1:11" ht="12.75">
      <c r="A67" s="211" t="s">
        <v>89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56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189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177780714</v>
      </c>
      <c r="K69" s="54">
        <f>K70+K71+K72+K78+K79+K82+K85</f>
        <v>177912566</v>
      </c>
    </row>
    <row r="70" spans="1:11" ht="12.75">
      <c r="A70" s="208" t="s">
        <v>139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157743375</v>
      </c>
      <c r="K70" s="7">
        <v>157743375</v>
      </c>
    </row>
    <row r="71" spans="1:11" ht="12.75">
      <c r="A71" s="208" t="s">
        <v>140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141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-11164</v>
      </c>
      <c r="K72" s="53">
        <f>K73+K74-K75+K76+K77</f>
        <v>-11164</v>
      </c>
    </row>
    <row r="73" spans="1:11" ht="12.75">
      <c r="A73" s="208" t="s">
        <v>142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143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131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11164</v>
      </c>
      <c r="K75" s="7">
        <v>11164</v>
      </c>
    </row>
    <row r="76" spans="1:11" ht="12.75">
      <c r="A76" s="208" t="s">
        <v>132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133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134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147995627</v>
      </c>
      <c r="K78" s="7">
        <v>147995627</v>
      </c>
    </row>
    <row r="79" spans="1:11" ht="12.75">
      <c r="A79" s="208" t="s">
        <v>236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-127822134</v>
      </c>
      <c r="K79" s="53">
        <f>K80-K81</f>
        <v>-127947125</v>
      </c>
    </row>
    <row r="80" spans="1:11" ht="12.75">
      <c r="A80" s="217" t="s">
        <v>167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0</v>
      </c>
      <c r="K80" s="7"/>
    </row>
    <row r="81" spans="1:11" ht="12.75">
      <c r="A81" s="217" t="s">
        <v>168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127822134</v>
      </c>
      <c r="K81" s="7">
        <v>127947125</v>
      </c>
    </row>
    <row r="82" spans="1:11" ht="12.75">
      <c r="A82" s="208" t="s">
        <v>237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-124990</v>
      </c>
      <c r="K82" s="53">
        <f>K83-K84</f>
        <v>131853</v>
      </c>
    </row>
    <row r="83" spans="1:11" ht="12.75">
      <c r="A83" s="217" t="s">
        <v>169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>
        <v>131853</v>
      </c>
    </row>
    <row r="84" spans="1:11" ht="12.75">
      <c r="A84" s="217" t="s">
        <v>170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124990</v>
      </c>
      <c r="K84" s="7"/>
    </row>
    <row r="85" spans="1:11" ht="12.75">
      <c r="A85" s="208" t="s">
        <v>171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17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127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128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129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18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38634626</v>
      </c>
      <c r="K90" s="53">
        <f>SUM(K91:K99)</f>
        <v>36943238</v>
      </c>
    </row>
    <row r="91" spans="1:11" ht="12.75">
      <c r="A91" s="208" t="s">
        <v>130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241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100156</v>
      </c>
      <c r="K93" s="7">
        <v>76063</v>
      </c>
    </row>
    <row r="94" spans="1:11" ht="12.75">
      <c r="A94" s="208" t="s">
        <v>242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243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5312775</v>
      </c>
      <c r="K95" s="7">
        <v>3799855</v>
      </c>
    </row>
    <row r="96" spans="1:11" ht="12.75">
      <c r="A96" s="208" t="s">
        <v>244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92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90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753723</v>
      </c>
      <c r="K98" s="7">
        <v>599348</v>
      </c>
    </row>
    <row r="99" spans="1:11" ht="12.75">
      <c r="A99" s="208" t="s">
        <v>91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32467972</v>
      </c>
      <c r="K99" s="7">
        <v>32467972</v>
      </c>
    </row>
    <row r="100" spans="1:11" ht="12.75">
      <c r="A100" s="197" t="s">
        <v>19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50159680</v>
      </c>
      <c r="K100" s="53">
        <f>SUM(K101:K112)</f>
        <v>53530015</v>
      </c>
    </row>
    <row r="101" spans="1:11" ht="12.75">
      <c r="A101" s="208" t="s">
        <v>130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241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249800</v>
      </c>
      <c r="K102" s="7">
        <v>755850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36889846</v>
      </c>
      <c r="K103" s="7">
        <v>36893414</v>
      </c>
    </row>
    <row r="104" spans="1:11" ht="12.75">
      <c r="A104" s="208" t="s">
        <v>242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838155</v>
      </c>
      <c r="K104" s="7">
        <v>1075754</v>
      </c>
    </row>
    <row r="105" spans="1:11" ht="12.75">
      <c r="A105" s="208" t="s">
        <v>243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8620289</v>
      </c>
      <c r="K105" s="7">
        <v>11098505</v>
      </c>
    </row>
    <row r="106" spans="1:11" ht="12.75">
      <c r="A106" s="208" t="s">
        <v>244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92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93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348616</v>
      </c>
      <c r="K108" s="7">
        <v>502102</v>
      </c>
    </row>
    <row r="109" spans="1:11" ht="12.75">
      <c r="A109" s="208" t="s">
        <v>94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3160857</v>
      </c>
      <c r="K109" s="7">
        <v>3152272</v>
      </c>
    </row>
    <row r="110" spans="1:11" ht="12.75">
      <c r="A110" s="208" t="s">
        <v>97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95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96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52117</v>
      </c>
      <c r="K112" s="7">
        <v>52118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/>
      <c r="K113" s="7"/>
    </row>
    <row r="114" spans="1:11" ht="12.75">
      <c r="A114" s="197" t="s">
        <v>23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266575020</v>
      </c>
      <c r="K114" s="53">
        <f>K69+K86+K90+K100+K113</f>
        <v>268385819</v>
      </c>
    </row>
    <row r="115" spans="1:11" ht="12.75">
      <c r="A115" s="222" t="s">
        <v>55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308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184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6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7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309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view="pageBreakPreview" zoomScale="110" zoomScaleSheetLayoutView="110" zoomScalePageLayoutView="0" workbookViewId="0" topLeftCell="A1">
      <selection activeCell="L57" sqref="L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57</v>
      </c>
      <c r="B4" s="236"/>
      <c r="C4" s="236"/>
      <c r="D4" s="236"/>
      <c r="E4" s="236"/>
      <c r="F4" s="236"/>
      <c r="G4" s="236"/>
      <c r="H4" s="236"/>
      <c r="I4" s="58" t="s">
        <v>277</v>
      </c>
      <c r="J4" s="237" t="s">
        <v>317</v>
      </c>
      <c r="K4" s="237"/>
      <c r="L4" s="237" t="s">
        <v>318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24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17008194</v>
      </c>
      <c r="K7" s="54">
        <f>SUM(K8:K9)</f>
        <v>11169129</v>
      </c>
      <c r="L7" s="54">
        <f>SUM(L8:L9)</f>
        <v>16394162</v>
      </c>
      <c r="M7" s="54">
        <f>SUM(M8:M9)</f>
        <v>10802540.05</v>
      </c>
    </row>
    <row r="8" spans="1:13" ht="12.75">
      <c r="A8" s="197" t="s">
        <v>150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16464882</v>
      </c>
      <c r="K8" s="7">
        <v>10931171</v>
      </c>
      <c r="L8" s="7">
        <v>15836757</v>
      </c>
      <c r="M8" s="7">
        <v>10486376</v>
      </c>
    </row>
    <row r="9" spans="1:13" ht="12.75">
      <c r="A9" s="197" t="s">
        <v>101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543312</v>
      </c>
      <c r="K9" s="7">
        <v>237958</v>
      </c>
      <c r="L9" s="7">
        <v>557405</v>
      </c>
      <c r="M9" s="7">
        <v>316164.05</v>
      </c>
    </row>
    <row r="10" spans="1:13" ht="12.75">
      <c r="A10" s="197" t="s">
        <v>10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15912170</v>
      </c>
      <c r="K10" s="53">
        <f>K11+K12+K16+K20+K21+K22+K25+K26</f>
        <v>6389514</v>
      </c>
      <c r="L10" s="53">
        <f>L11+L12+L16+L20+L21+L22+L25+L26</f>
        <v>16134885</v>
      </c>
      <c r="M10" s="53">
        <f>M11+M12+M16+M20+M21+M22+M25+M26</f>
        <v>6449626.22</v>
      </c>
    </row>
    <row r="11" spans="1:13" ht="12.75">
      <c r="A11" s="197" t="s">
        <v>102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20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6236497</v>
      </c>
      <c r="K12" s="53">
        <f>SUM(K13:K15)</f>
        <v>2943724</v>
      </c>
      <c r="L12" s="53">
        <f>SUM(L13:L15)</f>
        <v>6760504</v>
      </c>
      <c r="M12" s="53">
        <f>SUM(M13:M15)</f>
        <v>3098802</v>
      </c>
    </row>
    <row r="13" spans="1:13" ht="12.75">
      <c r="A13" s="208" t="s">
        <v>144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3728603</v>
      </c>
      <c r="K13" s="7">
        <v>1656871</v>
      </c>
      <c r="L13" s="7">
        <v>4177162</v>
      </c>
      <c r="M13" s="7">
        <v>1879035</v>
      </c>
    </row>
    <row r="14" spans="1:13" ht="12.75">
      <c r="A14" s="208" t="s">
        <v>145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8927</v>
      </c>
      <c r="K14" s="7">
        <v>6876</v>
      </c>
      <c r="L14" s="7">
        <v>385</v>
      </c>
      <c r="M14" s="7">
        <v>385</v>
      </c>
    </row>
    <row r="15" spans="1:13" ht="12.75">
      <c r="A15" s="208" t="s">
        <v>59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2498967</v>
      </c>
      <c r="K15" s="7">
        <v>1279977</v>
      </c>
      <c r="L15" s="7">
        <v>2582957</v>
      </c>
      <c r="M15" s="7">
        <v>1219382</v>
      </c>
    </row>
    <row r="16" spans="1:13" ht="12.75">
      <c r="A16" s="197" t="s">
        <v>21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6244071</v>
      </c>
      <c r="K16" s="53">
        <f>SUM(K17:K19)</f>
        <v>2308369</v>
      </c>
      <c r="L16" s="53">
        <f>SUM(L17:L19)</f>
        <v>6613696</v>
      </c>
      <c r="M16" s="53">
        <f>SUM(M17:M19)</f>
        <v>2496327</v>
      </c>
    </row>
    <row r="17" spans="1:13" ht="12.75">
      <c r="A17" s="208" t="s">
        <v>60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3733458</v>
      </c>
      <c r="K17" s="7">
        <v>1415296</v>
      </c>
      <c r="L17" s="7">
        <v>4022055</v>
      </c>
      <c r="M17" s="7">
        <v>1539762</v>
      </c>
    </row>
    <row r="18" spans="1:13" ht="12.75">
      <c r="A18" s="208" t="s">
        <v>61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1634658</v>
      </c>
      <c r="K18" s="7">
        <v>569511</v>
      </c>
      <c r="L18" s="7">
        <v>1657056</v>
      </c>
      <c r="M18" s="7">
        <v>609799</v>
      </c>
    </row>
    <row r="19" spans="1:13" ht="12.75">
      <c r="A19" s="208" t="s">
        <v>62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875955</v>
      </c>
      <c r="K19" s="7">
        <v>323562</v>
      </c>
      <c r="L19" s="7">
        <v>934585</v>
      </c>
      <c r="M19" s="7">
        <v>346766</v>
      </c>
    </row>
    <row r="20" spans="1:13" ht="12.75">
      <c r="A20" s="197" t="s">
        <v>103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1077036</v>
      </c>
      <c r="K20" s="7">
        <v>358818</v>
      </c>
      <c r="L20" s="7">
        <v>1075785</v>
      </c>
      <c r="M20" s="7">
        <v>363136</v>
      </c>
    </row>
    <row r="21" spans="1:13" ht="12.75">
      <c r="A21" s="197" t="s">
        <v>104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1131871</v>
      </c>
      <c r="K21" s="7">
        <v>508181</v>
      </c>
      <c r="L21" s="7">
        <v>1269114</v>
      </c>
      <c r="M21" s="7">
        <v>443789</v>
      </c>
    </row>
    <row r="22" spans="1:13" ht="12.75">
      <c r="A22" s="197" t="s">
        <v>22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317454</v>
      </c>
      <c r="K22" s="53">
        <f>SUM(K23:K24)</f>
        <v>97217</v>
      </c>
      <c r="L22" s="53">
        <f>SUM(L23:L24)</f>
        <v>104791</v>
      </c>
      <c r="M22" s="53">
        <f>SUM(M23:M24)</f>
        <v>35600</v>
      </c>
    </row>
    <row r="23" spans="1:13" ht="12.75">
      <c r="A23" s="208" t="s">
        <v>135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136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317454</v>
      </c>
      <c r="K24" s="7">
        <v>97217</v>
      </c>
      <c r="L24" s="7">
        <v>104791</v>
      </c>
      <c r="M24" s="7">
        <v>35600</v>
      </c>
    </row>
    <row r="25" spans="1:13" ht="12.75">
      <c r="A25" s="197" t="s">
        <v>105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48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905241</v>
      </c>
      <c r="K26" s="7">
        <v>173205</v>
      </c>
      <c r="L26" s="7">
        <v>310995</v>
      </c>
      <c r="M26" s="7">
        <v>11972.22</v>
      </c>
    </row>
    <row r="27" spans="1:13" ht="12.75">
      <c r="A27" s="197" t="s">
        <v>211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68168</v>
      </c>
      <c r="K27" s="53">
        <f>SUM(K28:K32)</f>
        <v>46860</v>
      </c>
      <c r="L27" s="53">
        <f>SUM(L28:L32)</f>
        <v>37113</v>
      </c>
      <c r="M27" s="53">
        <f>SUM(M28:M32)</f>
        <v>32166.39</v>
      </c>
    </row>
    <row r="28" spans="1:13" ht="12.75">
      <c r="A28" s="197" t="s">
        <v>225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153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68168</v>
      </c>
      <c r="K29" s="7">
        <v>46860</v>
      </c>
      <c r="L29" s="7">
        <v>37113</v>
      </c>
      <c r="M29" s="7">
        <v>32166.39</v>
      </c>
    </row>
    <row r="30" spans="1:13" ht="12.75">
      <c r="A30" s="197" t="s">
        <v>137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221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138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212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145412</v>
      </c>
      <c r="K33" s="53">
        <f>SUM(K34:K37)</f>
        <v>45004</v>
      </c>
      <c r="L33" s="53">
        <f>SUM(L34:L37)</f>
        <v>164537</v>
      </c>
      <c r="M33" s="53">
        <f>SUM(M34:M37)</f>
        <v>80395</v>
      </c>
    </row>
    <row r="34" spans="1:13" ht="12.75">
      <c r="A34" s="197" t="s">
        <v>64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63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145412</v>
      </c>
      <c r="K35" s="7">
        <v>45004</v>
      </c>
      <c r="L35" s="7">
        <v>164537</v>
      </c>
      <c r="M35" s="7">
        <v>80395</v>
      </c>
    </row>
    <row r="36" spans="1:13" ht="12.75">
      <c r="A36" s="197" t="s">
        <v>222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65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 t="s">
        <v>339</v>
      </c>
      <c r="K37" s="7"/>
      <c r="L37" s="7"/>
      <c r="M37" s="7"/>
    </row>
    <row r="38" spans="1:13" ht="12.75">
      <c r="A38" s="197" t="s">
        <v>193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194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223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224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213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17076362</v>
      </c>
      <c r="K42" s="53">
        <f>K7+K27+K38+K40</f>
        <v>11215989</v>
      </c>
      <c r="L42" s="53">
        <f>L7+L27+L38+L40</f>
        <v>16431275</v>
      </c>
      <c r="M42" s="53">
        <f>M7+M27+M38+M40</f>
        <v>10834706.440000001</v>
      </c>
    </row>
    <row r="43" spans="1:13" ht="12.75">
      <c r="A43" s="197" t="s">
        <v>214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16057582</v>
      </c>
      <c r="K43" s="53">
        <f>K10+K33+K39+K41</f>
        <v>6434518</v>
      </c>
      <c r="L43" s="53">
        <f>L10+L33+L39+L41</f>
        <v>16299422</v>
      </c>
      <c r="M43" s="53">
        <f>M10+M33+M39+M41</f>
        <v>6530021.22</v>
      </c>
    </row>
    <row r="44" spans="1:13" ht="12.75">
      <c r="A44" s="197" t="s">
        <v>234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1018780</v>
      </c>
      <c r="K44" s="53">
        <f>K42-K43</f>
        <v>4781471</v>
      </c>
      <c r="L44" s="53">
        <f>L42-L43</f>
        <v>131853</v>
      </c>
      <c r="M44" s="53">
        <f>M42-M43</f>
        <v>4304685.220000002</v>
      </c>
    </row>
    <row r="45" spans="1:13" ht="12.75">
      <c r="A45" s="217" t="s">
        <v>216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1018780</v>
      </c>
      <c r="K45" s="53">
        <f>IF(K42&gt;K43,K42-K43,0)</f>
        <v>4781471</v>
      </c>
      <c r="L45" s="53">
        <f>IF(L42&gt;L43,L42-L43,0)</f>
        <v>131853</v>
      </c>
      <c r="M45" s="53">
        <f>IF(M42&gt;M43,M42-M43,0)</f>
        <v>4304685.220000002</v>
      </c>
    </row>
    <row r="46" spans="1:13" ht="12.75">
      <c r="A46" s="217" t="s">
        <v>217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215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235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1018780</v>
      </c>
      <c r="K48" s="53">
        <f>K44-K47</f>
        <v>4781471</v>
      </c>
      <c r="L48" s="53">
        <f>L44-L47</f>
        <v>131853</v>
      </c>
      <c r="M48" s="53">
        <f>M44-M47</f>
        <v>4304685.220000002</v>
      </c>
    </row>
    <row r="49" spans="1:13" ht="12.75">
      <c r="A49" s="217" t="s">
        <v>190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1018780</v>
      </c>
      <c r="K49" s="53">
        <f>IF(K48&gt;0,K48,0)</f>
        <v>4781471</v>
      </c>
      <c r="L49" s="53">
        <f>IF(L48&gt;0,L48,0)</f>
        <v>131853</v>
      </c>
      <c r="M49" s="53">
        <f>IF(M48&gt;0,M48,0)</f>
        <v>4304685.220000002</v>
      </c>
    </row>
    <row r="50" spans="1:13" ht="12.75">
      <c r="A50" s="241" t="s">
        <v>218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310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185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232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233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187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202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1018780</v>
      </c>
      <c r="K56" s="6">
        <v>4781471</v>
      </c>
      <c r="L56" s="6">
        <v>131853</v>
      </c>
      <c r="M56" s="6">
        <v>4305070</v>
      </c>
    </row>
    <row r="57" spans="1:13" ht="12.75">
      <c r="A57" s="197" t="s">
        <v>219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226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227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43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228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229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230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231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220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191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192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1018780</v>
      </c>
      <c r="K67" s="61">
        <f>K56+K66</f>
        <v>4781471</v>
      </c>
      <c r="L67" s="61">
        <f>L56+L66</f>
        <v>131853</v>
      </c>
      <c r="M67" s="61">
        <f>M56+M66</f>
        <v>4305070</v>
      </c>
    </row>
    <row r="68" spans="1:13" ht="12.75" customHeight="1">
      <c r="A68" s="248" t="s">
        <v>311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186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232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233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7">
      <selection activeCell="A24" sqref="A24:H2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338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57</v>
      </c>
      <c r="B4" s="257"/>
      <c r="C4" s="257"/>
      <c r="D4" s="257"/>
      <c r="E4" s="257"/>
      <c r="F4" s="257"/>
      <c r="G4" s="257"/>
      <c r="H4" s="257"/>
      <c r="I4" s="66" t="s">
        <v>277</v>
      </c>
      <c r="J4" s="67" t="s">
        <v>317</v>
      </c>
      <c r="K4" s="67" t="s">
        <v>318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281</v>
      </c>
      <c r="K5" s="69" t="s">
        <v>282</v>
      </c>
    </row>
    <row r="6" spans="1:11" ht="12.75">
      <c r="A6" s="214" t="s">
        <v>154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38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1018780</v>
      </c>
      <c r="K7" s="7">
        <v>131853</v>
      </c>
    </row>
    <row r="8" spans="1:11" ht="12.75">
      <c r="A8" s="208" t="s">
        <v>39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1077036</v>
      </c>
      <c r="K8" s="7">
        <v>1075785</v>
      </c>
    </row>
    <row r="9" spans="1:11" ht="12.75">
      <c r="A9" s="208" t="s">
        <v>40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1430967</v>
      </c>
      <c r="K9" s="7">
        <v>3370335</v>
      </c>
    </row>
    <row r="10" spans="1:11" ht="12.75">
      <c r="A10" s="208" t="s">
        <v>41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49</v>
      </c>
      <c r="B12" s="209"/>
      <c r="C12" s="209"/>
      <c r="D12" s="209"/>
      <c r="E12" s="209"/>
      <c r="F12" s="209"/>
      <c r="G12" s="209"/>
      <c r="H12" s="209"/>
      <c r="I12" s="1">
        <v>6</v>
      </c>
      <c r="J12" s="5" t="s">
        <v>339</v>
      </c>
      <c r="K12" s="7"/>
    </row>
    <row r="13" spans="1:11" ht="12.75">
      <c r="A13" s="197" t="s">
        <v>155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3526783</v>
      </c>
      <c r="K13" s="53">
        <f>SUM(K7:K12)</f>
        <v>4577973</v>
      </c>
    </row>
    <row r="14" spans="1:11" ht="12.75">
      <c r="A14" s="208" t="s">
        <v>50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51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2077931</v>
      </c>
      <c r="K15" s="7">
        <v>1475742</v>
      </c>
    </row>
    <row r="16" spans="1:11" ht="12.75">
      <c r="A16" s="208" t="s">
        <v>52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384517</v>
      </c>
      <c r="K16" s="7">
        <v>255451</v>
      </c>
    </row>
    <row r="17" spans="1:11" ht="12.75">
      <c r="A17" s="208" t="s">
        <v>53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>
        <v>527811</v>
      </c>
    </row>
    <row r="18" spans="1:11" ht="12.75">
      <c r="A18" s="197" t="s">
        <v>156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2462448</v>
      </c>
      <c r="K18" s="53">
        <f>SUM(K14:K17)</f>
        <v>2259004</v>
      </c>
    </row>
    <row r="19" spans="1:11" ht="12.75">
      <c r="A19" s="197" t="s">
        <v>34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1064335</v>
      </c>
      <c r="K19" s="53">
        <f>IF(K13&gt;K18,K13-K18,0)</f>
        <v>2318969</v>
      </c>
    </row>
    <row r="20" spans="1:11" ht="12.75">
      <c r="A20" s="197" t="s">
        <v>35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157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176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188066</v>
      </c>
      <c r="K22" s="7"/>
    </row>
    <row r="23" spans="1:11" ht="12.75">
      <c r="A23" s="208" t="s">
        <v>177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40877</v>
      </c>
      <c r="K23" s="7"/>
    </row>
    <row r="24" spans="1:11" ht="12.75">
      <c r="A24" s="208" t="s">
        <v>178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179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180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437182</v>
      </c>
      <c r="K26" s="7"/>
    </row>
    <row r="27" spans="1:11" ht="12.75">
      <c r="A27" s="197" t="s">
        <v>166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666125</v>
      </c>
      <c r="K27" s="53">
        <f>SUM(K22:K26)</f>
        <v>0</v>
      </c>
    </row>
    <row r="28" spans="1:11" ht="12.75">
      <c r="A28" s="208" t="s">
        <v>113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>
        <v>546335</v>
      </c>
    </row>
    <row r="29" spans="1:11" ht="12.75">
      <c r="A29" s="208" t="s">
        <v>114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14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 t="s">
        <v>339</v>
      </c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0</v>
      </c>
      <c r="K31" s="53">
        <f>SUM(K28:K30)</f>
        <v>546335</v>
      </c>
    </row>
    <row r="32" spans="1:11" ht="12.75">
      <c r="A32" s="197" t="s">
        <v>36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666125</v>
      </c>
      <c r="K32" s="53">
        <f>IF(K27&gt;K31,K27-K31,0)</f>
        <v>0</v>
      </c>
    </row>
    <row r="33" spans="1:11" ht="12.75">
      <c r="A33" s="197" t="s">
        <v>37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546335</v>
      </c>
    </row>
    <row r="34" spans="1:11" ht="12.75">
      <c r="A34" s="214" t="s">
        <v>158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172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27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28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66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8" t="s">
        <v>29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1945455</v>
      </c>
      <c r="K39" s="7">
        <v>1691388</v>
      </c>
    </row>
    <row r="40" spans="1:11" ht="12.75">
      <c r="A40" s="208" t="s">
        <v>30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31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32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11164</v>
      </c>
      <c r="K42" s="7"/>
    </row>
    <row r="43" spans="1:11" ht="12.75">
      <c r="A43" s="208" t="s">
        <v>33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 t="s">
        <v>339</v>
      </c>
      <c r="K43" s="7"/>
    </row>
    <row r="44" spans="1:11" ht="12.75">
      <c r="A44" s="197" t="s">
        <v>67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1956619</v>
      </c>
      <c r="K44" s="53">
        <f>SUM(K39:K43)</f>
        <v>1691388</v>
      </c>
    </row>
    <row r="45" spans="1:11" ht="12.75">
      <c r="A45" s="197" t="s">
        <v>15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16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1956619</v>
      </c>
      <c r="K46" s="53">
        <f>IF(K44&gt;K38,K44-K38,0)</f>
        <v>1691388</v>
      </c>
    </row>
    <row r="47" spans="1:11" ht="12.75">
      <c r="A47" s="208" t="s">
        <v>68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81246</v>
      </c>
    </row>
    <row r="48" spans="1:11" ht="12.75">
      <c r="A48" s="208" t="s">
        <v>69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226159</v>
      </c>
      <c r="K48" s="53">
        <f>IF(K20-K19+K33-K32+K46-K45&gt;0,K20-K19+K33-K32+K46-K45,0)</f>
        <v>0</v>
      </c>
    </row>
    <row r="49" spans="1:11" ht="12.75">
      <c r="A49" s="208" t="s">
        <v>159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643236</v>
      </c>
      <c r="K49" s="7">
        <v>369182</v>
      </c>
    </row>
    <row r="50" spans="1:11" ht="12.75">
      <c r="A50" s="208" t="s">
        <v>173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0</v>
      </c>
      <c r="K50" s="7">
        <v>81246</v>
      </c>
    </row>
    <row r="51" spans="1:11" ht="12.75">
      <c r="A51" s="208" t="s">
        <v>174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226159</v>
      </c>
      <c r="K51" s="7">
        <v>0</v>
      </c>
    </row>
    <row r="52" spans="1:11" ht="12.75">
      <c r="A52" s="230" t="s">
        <v>175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417077</v>
      </c>
      <c r="K52" s="61">
        <f>K49+K50-K51</f>
        <v>450428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344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337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57</v>
      </c>
      <c r="B4" s="257"/>
      <c r="C4" s="257"/>
      <c r="D4" s="257"/>
      <c r="E4" s="257"/>
      <c r="F4" s="257"/>
      <c r="G4" s="257"/>
      <c r="H4" s="257"/>
      <c r="I4" s="66" t="s">
        <v>277</v>
      </c>
      <c r="J4" s="67" t="s">
        <v>317</v>
      </c>
      <c r="K4" s="67" t="s">
        <v>318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281</v>
      </c>
      <c r="K5" s="73" t="s">
        <v>282</v>
      </c>
    </row>
    <row r="6" spans="1:11" ht="12.75">
      <c r="A6" s="214" t="s">
        <v>154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197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117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118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119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120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196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121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126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45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106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107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157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163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164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319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320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165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112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46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108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109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158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172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27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28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47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29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30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31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32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33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146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160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161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147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13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159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173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174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175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1" sqref="K1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74" t="s">
        <v>279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280</v>
      </c>
      <c r="D2" s="284"/>
      <c r="E2" s="126" t="s">
        <v>341</v>
      </c>
      <c r="F2" s="43" t="s">
        <v>248</v>
      </c>
      <c r="G2" s="285" t="s">
        <v>342</v>
      </c>
      <c r="H2" s="286"/>
      <c r="I2" s="74"/>
      <c r="J2" s="74"/>
      <c r="K2" s="74"/>
      <c r="L2" s="77"/>
    </row>
    <row r="3" spans="1:11" ht="23.25">
      <c r="A3" s="287" t="s">
        <v>57</v>
      </c>
      <c r="B3" s="287"/>
      <c r="C3" s="287"/>
      <c r="D3" s="287"/>
      <c r="E3" s="287"/>
      <c r="F3" s="287"/>
      <c r="G3" s="287"/>
      <c r="H3" s="287"/>
      <c r="I3" s="80" t="s">
        <v>303</v>
      </c>
      <c r="J3" s="81" t="s">
        <v>148</v>
      </c>
      <c r="K3" s="81" t="s">
        <v>149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3">
        <v>2</v>
      </c>
      <c r="J4" s="82" t="s">
        <v>281</v>
      </c>
      <c r="K4" s="82" t="s">
        <v>282</v>
      </c>
    </row>
    <row r="5" spans="1:11" ht="12.75">
      <c r="A5" s="276" t="s">
        <v>283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157743375</v>
      </c>
      <c r="K5" s="45">
        <v>157743375</v>
      </c>
    </row>
    <row r="6" spans="1:11" ht="12.75">
      <c r="A6" s="276" t="s">
        <v>284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285</v>
      </c>
      <c r="B7" s="277"/>
      <c r="C7" s="277"/>
      <c r="D7" s="277"/>
      <c r="E7" s="277"/>
      <c r="F7" s="277"/>
      <c r="G7" s="277"/>
      <c r="H7" s="277"/>
      <c r="I7" s="44">
        <v>3</v>
      </c>
      <c r="J7" s="46"/>
      <c r="K7" s="46"/>
    </row>
    <row r="8" spans="1:11" ht="12.75">
      <c r="A8" s="276" t="s">
        <v>286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-127822134</v>
      </c>
      <c r="K8" s="7">
        <v>-127947125</v>
      </c>
    </row>
    <row r="9" spans="1:11" ht="12.75">
      <c r="A9" s="276" t="s">
        <v>287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-124990</v>
      </c>
      <c r="K9" s="7">
        <v>131853</v>
      </c>
    </row>
    <row r="10" spans="1:11" ht="12.75">
      <c r="A10" s="276" t="s">
        <v>288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147984463</v>
      </c>
      <c r="K10" s="46">
        <v>147984463</v>
      </c>
    </row>
    <row r="11" spans="1:11" ht="12.75">
      <c r="A11" s="276" t="s">
        <v>289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290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291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292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8">
        <f>SUM(J5:J13)</f>
        <v>177780714</v>
      </c>
      <c r="K14" s="78">
        <f>SUM(K5:K13)</f>
        <v>177912566</v>
      </c>
    </row>
    <row r="15" spans="1:11" ht="12.75">
      <c r="A15" s="276" t="s">
        <v>293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294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295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296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297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298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299</v>
      </c>
      <c r="B21" s="279"/>
      <c r="C21" s="279"/>
      <c r="D21" s="279"/>
      <c r="E21" s="279"/>
      <c r="F21" s="279"/>
      <c r="G21" s="279"/>
      <c r="H21" s="279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300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301</v>
      </c>
      <c r="B24" s="271"/>
      <c r="C24" s="271"/>
      <c r="D24" s="271"/>
      <c r="E24" s="271"/>
      <c r="F24" s="271"/>
      <c r="G24" s="271"/>
      <c r="H24" s="271"/>
      <c r="I24" s="48">
        <v>19</v>
      </c>
      <c r="J24" s="79"/>
      <c r="K24" s="79"/>
    </row>
    <row r="25" spans="1:11" ht="30" customHeight="1">
      <c r="A25" s="272" t="s">
        <v>302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M17" sqref="M17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278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314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Antina</cp:lastModifiedBy>
  <cp:lastPrinted>2018-10-30T11:56:35Z</cp:lastPrinted>
  <dcterms:created xsi:type="dcterms:W3CDTF">2008-10-17T11:51:54Z</dcterms:created>
  <dcterms:modified xsi:type="dcterms:W3CDTF">2018-10-30T11:59:09Z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