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57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<sst xmlns="http://schemas.openxmlformats.org/spreadsheetml/2006/main" count="394" uniqueCount="341">
  <si>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</si>
  <si>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</si>
  <si>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</si>
  <si>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</si>
  <si>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</si>
  <si>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</si>
  <si>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</si>
  <si>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</si>
  <si>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</si>
  <si>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</si>
  <si>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</si>
  <si>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</si>
  <si>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</si>
  <si>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</si>
  <si>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</si>
  <si>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</si>
  <si>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</si>
  <si>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</si>
  <si>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</si>
  <si>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</si>
  <si>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</si>
  <si>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</si>
  <si>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</si>
  <si>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</si>
  <si>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</si>
  <si>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</si>
  <si>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</si>
  <si>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</si>
  <si>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</si>
  <si>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</si>
  <si>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</si>
  <si>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</si>
  <si>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</si>
  <si>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</si>
  <si>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</si>
  <si>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</si>
  <si>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</si>
  <si>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</si>
  <si>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</si>
  <si>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</si>
  <si>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</si>
  <si>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</si>
  <si>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</si>
  <si>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</si>
  <si>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</si>
  <si>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</si>
  <si>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</si>
  <si>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</si>
  <si>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</si>
  <si>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</si>
  <si>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</si>
  <si>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</si>
  <si>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</si>
  <si>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</si>
  <si>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</si>
  <si>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</si>
  <si>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</si>
  <si>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</si>
  <si>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</si>
  <si>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</si>
  <si>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</si>
  <si>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</si>
  <si>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</si>
  <si>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</si>
  <si>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</si>
  <si>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</si>
  <si>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</si>
  <si>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</si>
  <si>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</si>
  <si>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</si>
  <si>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</si>
  <si>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</si>
  <si>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</si>
  <si>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</si>
  <si>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</si>
  <si>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</si>
  <si>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</si>
  <si>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</si>
  <si>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</si>
  <si>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</si>
  <si>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</si>
  <si>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</si>
  <si>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</si>
  <si>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</si>
  <si>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</si>
  <si>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</si>
  <si>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</si>
  <si>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</si>
  <si>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</si>
  <si>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</si>
  <si>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</si>
  <si>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</si>
  <si>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</si>
  <si>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</si>
  <si>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</si>
  <si>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</si>
  <si>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</si>
  <si>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</si>
  <si>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</si>
  <si>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</si>
  <si>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</si>
  <si>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</si>
  <si>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</si>
  <si>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</si>
  <si>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</si>
  <si>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</si>
  <si>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</si>
  <si>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</si>
  <si>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</si>
  <si>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</si>
  <si>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</si>
  <si>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</si>
  <si>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</si>
  <si>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</si>
  <si>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</si>
  <si>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</si>
  <si>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</si>
  <si>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</si>
  <si>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</si>
  <si>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</si>
  <si>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</si>
  <si>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</si>
  <si>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</si>
  <si>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</si>
  <si>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</si>
  <si>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</si>
  <si>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</si>
  <si>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</si>
  <si>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</si>
  <si>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</si>
  <si>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</si>
  <si>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</si>
  <si>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</si>
  <si>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</si>
  <si>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</si>
  <si>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</si>
  <si>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</si>
  <si>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</si>
  <si>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</si>
  <si>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</si>
  <si>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</si>
  <si>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</si>
  <si>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</si>
  <si>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</si>
  <si>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</si>
  <si>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</si>
  <si>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</si>
  <si>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</si>
  <si>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</si>
  <si>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</si>
  <si>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</si>
  <si>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</si>
  <si>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</si>
  <si>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</si>
  <si>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</si>
  <si>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</si>
  <si>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</si>
  <si>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</si>
  <si>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</si>
  <si>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</si>
  <si>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</si>
  <si>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</si>
  <si>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</si>
  <si>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</si>
  <si>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</si>
  <si>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</si>
  <si>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</si>
  <si>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</si>
  <si>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</si>
  <si>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</si>
  <si>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</si>
  <si>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</si>
  <si>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</si>
  <si>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</si>
  <si>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</si>
  <si>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</si>
  <si>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</si>
  <si>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</si>
  <si>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</si>
  <si>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</si>
  <si>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</si>
  <si>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</si>
  <si>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</si>
  <si>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</si>
  <si>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</si>
  <si>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</si>
  <si>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</si>
  <si>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</si>
  <si>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</si>
  <si>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</si>
  <si>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</si>
  <si>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</si>
  <si>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</si>
  <si>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</si>
  <si>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</si>
  <si>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</si>
  <si>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</si>
  <si>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</si>
  <si>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</si>
  <si>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</si>
  <si>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</si>
  <si>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</si>
  <si>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</si>
  <si>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</si>
  <si>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</si>
  <si>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</si>
  <si>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</si>
  <si>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</si>
  <si>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</si>
  <si>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</si>
  <si>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</si>
  <si>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</si>
  <si>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</si>
  <si>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</si>
  <si>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</si>
  <si>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</si>
  <si>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</si>
  <si>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</si>
  <si>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</si>
  <si>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</si>
  <si>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</si>
  <si>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</si>
  <si>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</si>
  <si>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</si>
  <si>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</si>
  <si>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</si>
  <si>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</si>
  <si>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</si>
  <si>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</si>
  <si>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</si>
  <si>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</si>
  <si>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</si>
  <si>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</si>
  <si>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</si>
  <si>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</si>
  <si>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</si>
  <si>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</si>
  <si>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</si>
  <si>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</si>
  <si>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</si>
  <si>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</si>
  <si>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</si>
  <si>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</si>
  <si>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</si>
  <si>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</si>
  <si>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</si>
  <si>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</si>
  <si>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</si>
  <si>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</si>
  <si>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</si>
  <si>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</si>
  <si>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</si>
  <si>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</si>
  <si>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</si>
  <si>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</si>
  <si>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</si>
  <si>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</si>
  <si>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</si>
  <si>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</si>
  <si>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</si>
  <si>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</si>
  <si>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</si>
  <si>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</si>
  <si>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</si>
  <si>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</si>
  <si>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</si>
  <si>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</si>
  <si>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</si>
  <si>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</si>
  <si>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</si>
  <si>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</si>
  <si>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</si>
  <si>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</si>
  <si>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</si>
  <si>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</si>
  <si>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</si>
  <si>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</si>
  <si>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</si>
  <si>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</si>
  <si>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</si>
  <si>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</si>
  <si>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</si>
  <si>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</si>
  <si>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</si>
  <si>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</si>
  <si>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</si>
  <si>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</si>
  <si>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</si>
  <si>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</si>
  <si>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</si>
  <si>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</si>
  <si>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</si>
  <si>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</si>
  <si>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</si>
  <si>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</si>
  <si>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</si>
  <si>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</si>
  <si>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</si>
  <si>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</si>
  <si>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</si>
  <si>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</si>
  <si>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</si>
  <si>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</si>
  <si>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</si>
  <si>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</si>
  <si>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</si>
  <si>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</si>
  <si>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</si>
  <si>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</si>
  <si>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</si>
  <si>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</si>
  <si>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</si>
  <si>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</si>
  <si>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</si>
  <si>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</si>
  <si>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</si>
  <si>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</si>
  <si>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</si>
  <si>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</si>
  <si>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</si>
  <si>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</si>
  <si>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</si>
  <si>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</si>
  <si>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</si>
  <si>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02077507</t>
  </si>
  <si>
    <t>100006793</t>
  </si>
  <si>
    <t>94858559872</t>
  </si>
  <si>
    <t>HOTELI VODICE d.d.</t>
  </si>
  <si>
    <t>Vodice</t>
  </si>
  <si>
    <t>Grgura Ninskog 1</t>
  </si>
  <si>
    <t>antina.kendes@hotelivodice.hr</t>
  </si>
  <si>
    <t>www.hotelivodice.hr</t>
  </si>
  <si>
    <t>ŠIBENSKO-KNINSKA</t>
  </si>
  <si>
    <t>NE</t>
  </si>
  <si>
    <t>5510</t>
  </si>
  <si>
    <t>Kendeš Rupić Antina</t>
  </si>
  <si>
    <t>022451465</t>
  </si>
  <si>
    <t>022451433</t>
  </si>
  <si>
    <t>stanje na dan 31.12.2013.</t>
  </si>
  <si>
    <t>Obveznik: Hoteli Vodice d.d.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</si>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</sst>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ina.kendes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antina.kendes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8" t="s">
        <v>324</v>
      </c>
      <c r="D6" s="139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8" t="s">
        <v>325</v>
      </c>
      <c r="D8" s="139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8" t="s">
        <v>326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27" t="s">
        <v>327</v>
      </c>
      <c r="D12" s="161"/>
      <c r="E12" s="161"/>
      <c r="F12" s="161"/>
      <c r="G12" s="161"/>
      <c r="H12" s="161"/>
      <c r="I12" s="16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22211</v>
      </c>
      <c r="D14" s="164"/>
      <c r="E14" s="31"/>
      <c r="F14" s="127" t="s">
        <v>328</v>
      </c>
      <c r="G14" s="161"/>
      <c r="H14" s="161"/>
      <c r="I14" s="16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27" t="s">
        <v>329</v>
      </c>
      <c r="D16" s="161"/>
      <c r="E16" s="161"/>
      <c r="F16" s="161"/>
      <c r="G16" s="161"/>
      <c r="H16" s="161"/>
      <c r="I16" s="16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4" t="s">
        <v>330</v>
      </c>
      <c r="D18" s="155"/>
      <c r="E18" s="155"/>
      <c r="F18" s="155"/>
      <c r="G18" s="155"/>
      <c r="H18" s="155"/>
      <c r="I18" s="156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4" t="s">
        <v>331</v>
      </c>
      <c r="D20" s="155"/>
      <c r="E20" s="155"/>
      <c r="F20" s="155"/>
      <c r="G20" s="155"/>
      <c r="H20" s="155"/>
      <c r="I20" s="156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500</v>
      </c>
      <c r="D22" s="127" t="s">
        <v>328</v>
      </c>
      <c r="E22" s="157"/>
      <c r="F22" s="158"/>
      <c r="G22" s="159"/>
      <c r="H22" s="160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15</v>
      </c>
      <c r="D24" s="127" t="s">
        <v>332</v>
      </c>
      <c r="E24" s="157"/>
      <c r="F24" s="157"/>
      <c r="G24" s="158"/>
      <c r="H24" s="38" t="s">
        <v>270</v>
      </c>
      <c r="I24" s="48">
        <v>59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333</v>
      </c>
      <c r="D26" s="50"/>
      <c r="E26" s="22"/>
      <c r="F26" s="51"/>
      <c r="G26" s="125" t="s">
        <v>273</v>
      </c>
      <c r="H26" s="126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8" t="s">
        <v>274</v>
      </c>
      <c r="B28" s="149"/>
      <c r="C28" s="150"/>
      <c r="D28" s="150"/>
      <c r="E28" s="151" t="s">
        <v>275</v>
      </c>
      <c r="F28" s="152"/>
      <c r="G28" s="152"/>
      <c r="H28" s="153" t="s">
        <v>276</v>
      </c>
      <c r="I28" s="153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5"/>
      <c r="B30" s="140"/>
      <c r="C30" s="140"/>
      <c r="D30" s="141"/>
      <c r="E30" s="145"/>
      <c r="F30" s="140"/>
      <c r="G30" s="140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6"/>
      <c r="E31" s="146"/>
      <c r="F31" s="146"/>
      <c r="G31" s="147"/>
      <c r="H31" s="31"/>
      <c r="I31" s="57"/>
      <c r="J31" s="22"/>
      <c r="K31" s="22"/>
      <c r="L31" s="22"/>
    </row>
    <row r="32" spans="1:12" ht="12.75">
      <c r="A32" s="145"/>
      <c r="B32" s="140"/>
      <c r="C32" s="140"/>
      <c r="D32" s="141"/>
      <c r="E32" s="145"/>
      <c r="F32" s="140"/>
      <c r="G32" s="140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5"/>
      <c r="B34" s="140"/>
      <c r="C34" s="140"/>
      <c r="D34" s="141"/>
      <c r="E34" s="145"/>
      <c r="F34" s="140"/>
      <c r="G34" s="140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5"/>
      <c r="B36" s="140"/>
      <c r="C36" s="140"/>
      <c r="D36" s="141"/>
      <c r="E36" s="145"/>
      <c r="F36" s="140"/>
      <c r="G36" s="140"/>
      <c r="H36" s="138"/>
      <c r="I36" s="139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5"/>
      <c r="B38" s="140"/>
      <c r="C38" s="140"/>
      <c r="D38" s="141"/>
      <c r="E38" s="145"/>
      <c r="F38" s="140"/>
      <c r="G38" s="140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5"/>
      <c r="B40" s="140"/>
      <c r="C40" s="140"/>
      <c r="D40" s="141"/>
      <c r="E40" s="145"/>
      <c r="F40" s="140"/>
      <c r="G40" s="140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8"/>
      <c r="D44" s="139"/>
      <c r="E44" s="32"/>
      <c r="F44" s="127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27" t="s">
        <v>335</v>
      </c>
      <c r="D46" s="128"/>
      <c r="E46" s="128"/>
      <c r="F46" s="128"/>
      <c r="G46" s="128"/>
      <c r="H46" s="128"/>
      <c r="I46" s="128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36" t="s">
        <v>336</v>
      </c>
      <c r="D48" s="123"/>
      <c r="E48" s="124"/>
      <c r="F48" s="32"/>
      <c r="G48" s="38" t="s">
        <v>281</v>
      </c>
      <c r="H48" s="136" t="s">
        <v>337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330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335</v>
      </c>
      <c r="D52" s="128"/>
      <c r="E52" s="128"/>
      <c r="F52" s="128"/>
      <c r="G52" s="128"/>
      <c r="H52" s="128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tina.kendes@hotelivodice.hr"/>
    <hyperlink ref="C20" r:id="rId2" display="www.hotelivodice.hr"/>
    <hyperlink ref="C50" r:id="rId3" display="antina.kendes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8">
      <selection activeCell="K112" sqref="K112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339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270653087</v>
      </c>
      <c r="K9" s="12">
        <f>K10+K17+K27+K36+K40</f>
        <v>268468914</v>
      </c>
    </row>
    <row r="10" spans="1:11" ht="12.75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100000</v>
      </c>
      <c r="K10" s="12">
        <f>SUM(K11:K16)</f>
        <v>75000</v>
      </c>
    </row>
    <row r="11" spans="1:11" ht="12.75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/>
    </row>
    <row r="12" spans="1:11" ht="12.75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100000</v>
      </c>
      <c r="K12" s="13">
        <v>75000</v>
      </c>
    </row>
    <row r="13" spans="1:11" ht="12.75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/>
    </row>
    <row r="14" spans="1:11" ht="12.75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/>
    </row>
    <row r="15" spans="1:11" ht="12.75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/>
    </row>
    <row r="16" spans="1:11" ht="12.75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/>
      <c r="K16" s="13"/>
    </row>
    <row r="17" spans="1:11" ht="12.75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270530443</v>
      </c>
      <c r="K17" s="12">
        <f>SUM(K18:K26)</f>
        <v>268393914</v>
      </c>
    </row>
    <row r="18" spans="1:11" ht="12.75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40824743</v>
      </c>
      <c r="K18" s="13">
        <v>40824743</v>
      </c>
    </row>
    <row r="19" spans="1:11" ht="12.75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225404335</v>
      </c>
      <c r="K19" s="13">
        <v>224219949</v>
      </c>
    </row>
    <row r="20" spans="1:11" ht="12.75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3012260</v>
      </c>
      <c r="K20" s="13">
        <v>2232075</v>
      </c>
    </row>
    <row r="21" spans="1:11" ht="12.75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1289105</v>
      </c>
      <c r="K21" s="13">
        <v>1117147</v>
      </c>
    </row>
    <row r="22" spans="1:11" ht="12.75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2.75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2.75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/>
      <c r="K24" s="13"/>
    </row>
    <row r="25" spans="1:11" ht="12.75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2.75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2.75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22644</v>
      </c>
      <c r="K27" s="12">
        <f>SUM(K28:K35)</f>
        <v>0</v>
      </c>
    </row>
    <row r="28" spans="1:11" ht="12.75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21400</v>
      </c>
      <c r="K28" s="13"/>
    </row>
    <row r="29" spans="1:11" ht="12.75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/>
      <c r="K29" s="13"/>
    </row>
    <row r="30" spans="1:11" ht="12.75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/>
      <c r="K30" s="13"/>
    </row>
    <row r="31" spans="1:11" ht="12.75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2.75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1244</v>
      </c>
      <c r="K32" s="13"/>
    </row>
    <row r="33" spans="1:11" ht="12.75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2.75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2.75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2.75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2.75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/>
      <c r="K38" s="13"/>
    </row>
    <row r="39" spans="1:11" ht="12.75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2.75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2.75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38042573</v>
      </c>
      <c r="K41" s="12">
        <f>K42+K50+K57+K65</f>
        <v>3530971</v>
      </c>
    </row>
    <row r="42" spans="1:11" ht="12.75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238286</v>
      </c>
      <c r="K42" s="12">
        <f>SUM(K43:K49)</f>
        <v>169786</v>
      </c>
    </row>
    <row r="43" spans="1:11" ht="12.75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238286</v>
      </c>
      <c r="K43" s="13">
        <v>169786</v>
      </c>
    </row>
    <row r="44" spans="1:11" ht="12.75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/>
      <c r="K44" s="13"/>
    </row>
    <row r="45" spans="1:11" ht="12.75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/>
      <c r="K45" s="13"/>
    </row>
    <row r="46" spans="1:11" ht="12.75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/>
      <c r="K46" s="13"/>
    </row>
    <row r="47" spans="1:11" ht="12.75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/>
      <c r="K47" s="13"/>
    </row>
    <row r="48" spans="1:11" ht="12.75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2.75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2.75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33530821</v>
      </c>
      <c r="K50" s="12">
        <f>SUM(K51:K56)</f>
        <v>1347304</v>
      </c>
    </row>
    <row r="51" spans="1:11" ht="12.75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2.75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5461785</v>
      </c>
      <c r="K52" s="13">
        <v>610463</v>
      </c>
    </row>
    <row r="53" spans="1:11" ht="12.75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2.75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140844</v>
      </c>
      <c r="K54" s="13">
        <v>145034</v>
      </c>
    </row>
    <row r="55" spans="1:11" ht="12.75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145968</v>
      </c>
      <c r="K55" s="13">
        <v>249255</v>
      </c>
    </row>
    <row r="56" spans="1:11" ht="12.75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27782224</v>
      </c>
      <c r="K56" s="13">
        <v>342552</v>
      </c>
    </row>
    <row r="57" spans="1:11" ht="12.75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4164570</v>
      </c>
      <c r="K57" s="12">
        <f>SUM(K58:K64)</f>
        <v>0</v>
      </c>
    </row>
    <row r="58" spans="1:11" ht="12.75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2.75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4049179</v>
      </c>
      <c r="K59" s="13"/>
    </row>
    <row r="60" spans="1:11" ht="12.75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2.75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2.75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2.75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115391</v>
      </c>
      <c r="K63" s="13"/>
    </row>
    <row r="64" spans="1:11" ht="12.75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2.75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108896</v>
      </c>
      <c r="K65" s="13">
        <v>2013881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/>
      <c r="K66" s="13"/>
    </row>
    <row r="67" spans="1:11" ht="12.75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308695660</v>
      </c>
      <c r="K67" s="12">
        <f>K8+K9+K41+K66</f>
        <v>271999885</v>
      </c>
    </row>
    <row r="68" spans="1:11" ht="12.75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2.75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147987106</v>
      </c>
      <c r="K70" s="20">
        <f>K71+K72+K73+K79+K80+K83+K86</f>
        <v>75064427</v>
      </c>
    </row>
    <row r="71" spans="1:11" ht="12.75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56700028</v>
      </c>
      <c r="K71" s="13">
        <v>56700028</v>
      </c>
    </row>
    <row r="72" spans="1:11" ht="12.75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/>
      <c r="K72" s="13"/>
    </row>
    <row r="73" spans="1:11" ht="12.75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/>
      <c r="K74" s="13"/>
    </row>
    <row r="75" spans="1:11" ht="12.75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/>
      <c r="K75" s="13"/>
    </row>
    <row r="76" spans="1:11" ht="12.75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/>
      <c r="K76" s="13"/>
    </row>
    <row r="77" spans="1:11" ht="12.75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2.75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/>
      <c r="K78" s="13"/>
    </row>
    <row r="79" spans="1:11" ht="12.75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147458972</v>
      </c>
      <c r="K79" s="13">
        <v>146839937</v>
      </c>
    </row>
    <row r="80" spans="1:11" ht="12.75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-49015096</v>
      </c>
      <c r="K80" s="12">
        <f>K81-K82</f>
        <v>-75022085</v>
      </c>
    </row>
    <row r="81" spans="1:11" ht="12.75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1224256</v>
      </c>
      <c r="K81" s="13">
        <v>619035</v>
      </c>
    </row>
    <row r="82" spans="1:11" ht="12.75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50239352</v>
      </c>
      <c r="K82" s="13">
        <v>75641120</v>
      </c>
    </row>
    <row r="83" spans="1:11" ht="12.75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-7156798</v>
      </c>
      <c r="K83" s="12">
        <f>K84-K85</f>
        <v>-53453453</v>
      </c>
    </row>
    <row r="84" spans="1:11" ht="12.75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/>
    </row>
    <row r="85" spans="1:11" ht="12.75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7156798</v>
      </c>
      <c r="K85" s="13">
        <v>53453453</v>
      </c>
    </row>
    <row r="86" spans="1:11" ht="12.75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2.75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/>
    </row>
    <row r="90" spans="1:11" ht="12.75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/>
      <c r="K90" s="13"/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110492387</v>
      </c>
      <c r="K91" s="12">
        <f>SUM(K92:K100)</f>
        <v>62095659</v>
      </c>
    </row>
    <row r="92" spans="1:11" ht="12.75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2.75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2.75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73618791</v>
      </c>
      <c r="K94" s="13">
        <v>25376822</v>
      </c>
    </row>
    <row r="95" spans="1:11" ht="12.75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2.75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2.75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2.75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2.75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/>
    </row>
    <row r="100" spans="1:11" ht="12.75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36873596</v>
      </c>
      <c r="K100" s="13">
        <v>36718837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50216167</v>
      </c>
      <c r="K101" s="12">
        <f>SUM(K102:K113)</f>
        <v>134839799</v>
      </c>
    </row>
    <row r="102" spans="1:11" ht="12.75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2.75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5986819</v>
      </c>
      <c r="K103" s="13">
        <v>31543741</v>
      </c>
    </row>
    <row r="104" spans="1:11" ht="12.75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31045507</v>
      </c>
      <c r="K104" s="13">
        <v>84634037</v>
      </c>
    </row>
    <row r="105" spans="1:11" ht="12.75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477916</v>
      </c>
      <c r="K105" s="13">
        <v>299955</v>
      </c>
    </row>
    <row r="106" spans="1:11" ht="12.75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8974757</v>
      </c>
      <c r="K106" s="13">
        <v>13028842</v>
      </c>
    </row>
    <row r="107" spans="1:11" ht="12.75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455000</v>
      </c>
      <c r="K107" s="13"/>
    </row>
    <row r="108" spans="1:11" ht="12.75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2.75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741255</v>
      </c>
      <c r="K109" s="13">
        <v>357424</v>
      </c>
    </row>
    <row r="110" spans="1:11" ht="12.75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2018641</v>
      </c>
      <c r="K110" s="13">
        <v>3356993</v>
      </c>
    </row>
    <row r="111" spans="1:11" ht="12.75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/>
      <c r="K111" s="13"/>
    </row>
    <row r="112" spans="1:11" ht="12.75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2.75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516272</v>
      </c>
      <c r="K113" s="13">
        <v>1618807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/>
      <c r="K114" s="13"/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308695660</v>
      </c>
      <c r="K115" s="12">
        <f>K70+K87+K91+K101+K114</f>
        <v>271999885</v>
      </c>
    </row>
    <row r="116" spans="1:11" ht="12.75">
      <c r="A116" s="211" t="s">
        <v>59</v>
      </c>
      <c r="B116" s="212"/>
      <c r="C116" s="212"/>
      <c r="D116" s="212"/>
      <c r="E116" s="212"/>
      <c r="F116" s="212"/>
      <c r="G116" s="212"/>
      <c r="H116" s="213"/>
      <c r="I116" s="5">
        <v>108</v>
      </c>
      <c r="J116" s="14"/>
      <c r="K116" s="14"/>
    </row>
    <row r="117" spans="1:11" ht="12.75">
      <c r="A117" s="206" t="s">
        <v>289</v>
      </c>
      <c r="B117" s="214"/>
      <c r="C117" s="214"/>
      <c r="D117" s="214"/>
      <c r="E117" s="214"/>
      <c r="F117" s="214"/>
      <c r="G117" s="214"/>
      <c r="H117" s="214"/>
      <c r="I117" s="215"/>
      <c r="J117" s="215"/>
      <c r="K117" s="216"/>
    </row>
    <row r="118" spans="1:11" ht="12.75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17"/>
      <c r="J118" s="217"/>
      <c r="K118" s="218"/>
    </row>
    <row r="119" spans="1:11" ht="12.75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2.75">
      <c r="A120" s="219" t="s">
        <v>9</v>
      </c>
      <c r="B120" s="220"/>
      <c r="C120" s="220"/>
      <c r="D120" s="220"/>
      <c r="E120" s="220"/>
      <c r="F120" s="220"/>
      <c r="G120" s="220"/>
      <c r="H120" s="22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9" t="s">
        <v>102</v>
      </c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</row>
    <row r="123" spans="1:11" ht="12.75">
      <c r="A123" s="209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K57" sqref="K57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339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22714637</v>
      </c>
      <c r="K7" s="20">
        <f>SUM(K8:K9)</f>
        <v>18170643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21868847</v>
      </c>
      <c r="K8" s="13">
        <v>17699436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845790</v>
      </c>
      <c r="K9" s="13">
        <v>471207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22301042</v>
      </c>
      <c r="K10" s="12">
        <f>K11+K12+K16+K20+K21+K22+K25+K26</f>
        <v>59858749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/>
      <c r="K11" s="13"/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8505230</v>
      </c>
      <c r="K12" s="12">
        <f>SUM(K13:K15)</f>
        <v>8861157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5788634</v>
      </c>
      <c r="K13" s="13">
        <v>4669749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/>
      <c r="K14" s="13"/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2716596</v>
      </c>
      <c r="K15" s="13">
        <v>4191408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8206547</v>
      </c>
      <c r="K16" s="12">
        <f>SUM(K17:K19)</f>
        <v>7852321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4700468</v>
      </c>
      <c r="K17" s="13">
        <v>4423583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2405923</v>
      </c>
      <c r="K18" s="13">
        <v>2402455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1100156</v>
      </c>
      <c r="K19" s="13">
        <v>1026283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2309505</v>
      </c>
      <c r="K20" s="13">
        <v>2167673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2382932</v>
      </c>
      <c r="K21" s="13">
        <v>2389453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147172</v>
      </c>
      <c r="K22" s="12">
        <f>SUM(K23:K24)</f>
        <v>7134780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147172</v>
      </c>
      <c r="K24" s="13">
        <v>7134780</v>
      </c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749656</v>
      </c>
      <c r="K26" s="13">
        <v>31453365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1640617</v>
      </c>
      <c r="K27" s="12">
        <f>SUM(K28:K32)</f>
        <v>1665366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1640617</v>
      </c>
      <c r="K29" s="13">
        <v>1665366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9365769</v>
      </c>
      <c r="K33" s="12">
        <f>SUM(K34:K37)</f>
        <v>13585472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9365769</v>
      </c>
      <c r="K35" s="13">
        <v>13585472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24355254</v>
      </c>
      <c r="K42" s="12">
        <f>K7+K27+K38+K40</f>
        <v>19836009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31666811</v>
      </c>
      <c r="K43" s="12">
        <f>K10+K33+K39+K41</f>
        <v>73444221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-7311557</v>
      </c>
      <c r="K44" s="12">
        <f>K42-K43</f>
        <v>-53608212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7311557</v>
      </c>
      <c r="K46" s="12">
        <f>IF(K43&gt;K42,K43-K42,0)</f>
        <v>53608212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-154759</v>
      </c>
      <c r="K47" s="13">
        <v>-154759</v>
      </c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-7156798</v>
      </c>
      <c r="K48" s="12">
        <f>K44-K47</f>
        <v>-53453453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7156798</v>
      </c>
      <c r="K50" s="18">
        <f>IF(K48&lt;0,-K48,0)</f>
        <v>53453453</v>
      </c>
    </row>
    <row r="51" spans="1:11" ht="12.75">
      <c r="A51" s="206" t="s">
        <v>120</v>
      </c>
      <c r="B51" s="214"/>
      <c r="C51" s="214"/>
      <c r="D51" s="214"/>
      <c r="E51" s="214"/>
      <c r="F51" s="214"/>
      <c r="G51" s="214"/>
      <c r="H51" s="214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17"/>
      <c r="J52" s="217"/>
      <c r="K52" s="218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4"/>
      <c r="C55" s="214"/>
      <c r="D55" s="214"/>
      <c r="E55" s="214"/>
      <c r="F55" s="214"/>
      <c r="G55" s="214"/>
      <c r="H55" s="214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>
        <v>-7156798</v>
      </c>
      <c r="K56" s="11">
        <v>-53453453</v>
      </c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-7156798</v>
      </c>
      <c r="K67" s="18">
        <f>K56+K66</f>
        <v>-53453453</v>
      </c>
    </row>
    <row r="68" spans="1:11" ht="12.75">
      <c r="A68" s="206" t="s">
        <v>196</v>
      </c>
      <c r="B68" s="214"/>
      <c r="C68" s="214"/>
      <c r="D68" s="214"/>
      <c r="E68" s="214"/>
      <c r="F68" s="214"/>
      <c r="G68" s="214"/>
      <c r="H68" s="214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17"/>
      <c r="J69" s="217"/>
      <c r="K69" s="218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1">
      <selection activeCell="K50" sqref="K50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340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339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-7311557</v>
      </c>
      <c r="K8" s="13">
        <v>-53608212</v>
      </c>
    </row>
    <row r="9" spans="1:11" ht="12.75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2309505</v>
      </c>
      <c r="K9" s="13">
        <v>2167673</v>
      </c>
    </row>
    <row r="10" spans="1:11" ht="12.75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1664118</v>
      </c>
      <c r="K10" s="13">
        <v>5478180</v>
      </c>
    </row>
    <row r="11" spans="1:11" ht="12.75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>
        <v>32183517</v>
      </c>
    </row>
    <row r="12" spans="1:11" ht="12.75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9795</v>
      </c>
      <c r="K12" s="13">
        <v>68500</v>
      </c>
    </row>
    <row r="13" spans="1:11" ht="12.75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8"/>
      <c r="K13" s="13"/>
    </row>
    <row r="14" spans="1:11" ht="12.75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-3328139</v>
      </c>
      <c r="K14" s="12">
        <f>SUM(K8:K13)</f>
        <v>-13710342</v>
      </c>
    </row>
    <row r="15" spans="1:11" ht="12.75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1211603</v>
      </c>
      <c r="K16" s="13"/>
    </row>
    <row r="17" spans="1:11" ht="12.75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6204</v>
      </c>
      <c r="K18" s="13"/>
    </row>
    <row r="19" spans="1:11" ht="12.75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1217807</v>
      </c>
      <c r="K19" s="12">
        <f>SUM(K15:K18)</f>
        <v>0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4545946</v>
      </c>
      <c r="K21" s="12">
        <f>IF(K19&gt;K14,K19-K14,0)</f>
        <v>13710342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728665</v>
      </c>
      <c r="K23" s="13">
        <v>78875</v>
      </c>
    </row>
    <row r="24" spans="1:11" ht="12.75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19600</v>
      </c>
      <c r="K27" s="13">
        <v>4164570</v>
      </c>
    </row>
    <row r="28" spans="1:11" ht="12.75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748265</v>
      </c>
      <c r="K28" s="12">
        <f>SUM(K23:K27)</f>
        <v>4243445</v>
      </c>
    </row>
    <row r="29" spans="1:11" ht="12.75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1118803</v>
      </c>
      <c r="K29" s="13">
        <v>62377</v>
      </c>
    </row>
    <row r="30" spans="1:11" ht="12.75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3371376</v>
      </c>
      <c r="K31" s="13"/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4490179</v>
      </c>
      <c r="K32" s="12">
        <f>SUM(K29:K31)</f>
        <v>62377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4181068</v>
      </c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3741914</v>
      </c>
      <c r="K34" s="12">
        <f>IF(K32&gt;K28,K32-K28,0)</f>
        <v>0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2.75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4465311</v>
      </c>
      <c r="K37" s="13">
        <v>5346563</v>
      </c>
    </row>
    <row r="38" spans="1:11" ht="12.75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3840850</v>
      </c>
      <c r="K38" s="13">
        <v>6087696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8306161</v>
      </c>
      <c r="K39" s="12">
        <f>SUM(K36:K38)</f>
        <v>11434259</v>
      </c>
    </row>
    <row r="40" spans="1:11" ht="12.75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/>
      <c r="K40" s="13"/>
    </row>
    <row r="41" spans="1:11" ht="12.75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8306161</v>
      </c>
      <c r="K46" s="12">
        <f>IF(K39&gt;K45,K39-K45,0)</f>
        <v>11434259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18301</v>
      </c>
      <c r="K48" s="12">
        <f>IF(K20-K21+K33-K34+K46-K47&gt;0,K20-K21+K33-K34+K46-K47,0)</f>
        <v>1904985</v>
      </c>
    </row>
    <row r="49" spans="1:11" ht="12.75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90595</v>
      </c>
      <c r="K50" s="13">
        <v>108896</v>
      </c>
    </row>
    <row r="51" spans="1:11" ht="12.75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18301</v>
      </c>
      <c r="K51" s="13">
        <v>1904985</v>
      </c>
    </row>
    <row r="52" spans="1:11" ht="12.75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/>
    </row>
    <row r="53" spans="1:11" ht="12.75">
      <c r="A53" s="219" t="s">
        <v>184</v>
      </c>
      <c r="B53" s="220"/>
      <c r="C53" s="220"/>
      <c r="D53" s="220"/>
      <c r="E53" s="220"/>
      <c r="F53" s="220"/>
      <c r="G53" s="220"/>
      <c r="H53" s="220"/>
      <c r="I53" s="7">
        <v>44</v>
      </c>
      <c r="J53" s="10">
        <f>J50+J51-J52</f>
        <v>108896</v>
      </c>
      <c r="K53" s="18">
        <f>K50+K51-K52</f>
        <v>2013881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41275</v>
      </c>
      <c r="F2" s="99" t="s">
        <v>258</v>
      </c>
      <c r="G2" s="274">
        <v>41639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56700028</v>
      </c>
      <c r="K5" s="107">
        <v>56700028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/>
      <c r="K6" s="108"/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/>
      <c r="K7" s="108"/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-49015096</v>
      </c>
      <c r="K8" s="108">
        <v>-75022085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-7156798</v>
      </c>
      <c r="K9" s="108">
        <v>-53453453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>
        <v>147458972</v>
      </c>
      <c r="K10" s="108">
        <v>146839937</v>
      </c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147987106</v>
      </c>
      <c r="K14" s="109">
        <f>SUM(K5:K13)</f>
        <v>75064427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Stancic</cp:lastModifiedBy>
  <cp:lastPrinted>2011-03-28T11:17:39Z</cp:lastPrinted>
  <dcterms:created xsi:type="dcterms:W3CDTF">2008-10-17T11:51:54Z</dcterms:created>
  <dcterms:modified xsi:type="dcterms:W3CDTF">2014-05-01T09:58:18Z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