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16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<sst xmlns="http://schemas.openxmlformats.org/spreadsheetml/2006/main" count="394" uniqueCount="343">
  <si>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</si>
  <si>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</si>
  <si>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</si>
  <si>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</si>
  <si>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</si>
  <si>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</si>
  <si>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</si>
  <si>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</si>
  <si>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</si>
  <si>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</si>
  <si>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</si>
  <si>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</si>
  <si>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</si>
  <si>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</si>
  <si>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</si>
  <si>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</si>
  <si>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</si>
  <si>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</si>
  <si>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</si>
  <si>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</si>
  <si>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</si>
  <si>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</si>
  <si>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</si>
  <si>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</si>
  <si>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</si>
  <si>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</si>
  <si>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</si>
  <si>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</si>
  <si>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</si>
  <si>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</si>
  <si>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</si>
  <si>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</si>
  <si>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</si>
  <si>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</si>
  <si>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</si>
  <si>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</si>
  <si>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</si>
  <si>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</si>
  <si>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</si>
  <si>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</si>
  <si>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</si>
  <si>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</si>
  <si>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</si>
  <si>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</si>
  <si>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</si>
  <si>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</si>
  <si>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</si>
  <si>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</si>
  <si>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</si>
  <si>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</si>
  <si>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</si>
  <si>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</si>
  <si>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</si>
  <si>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</si>
  <si>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</si>
  <si>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</si>
  <si>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</si>
  <si>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</si>
  <si>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</si>
  <si>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</si>
  <si>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</si>
  <si>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</si>
  <si>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</si>
  <si>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</si>
  <si>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</si>
  <si>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</si>
  <si>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</si>
  <si>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</si>
  <si>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</si>
  <si>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</si>
  <si>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</si>
  <si>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</si>
  <si>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</si>
  <si>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</si>
  <si>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</si>
  <si>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</si>
  <si>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</si>
  <si>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</si>
  <si>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</si>
  <si>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</si>
  <si>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</si>
  <si>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</si>
  <si>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</si>
  <si>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</si>
  <si>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</si>
  <si>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</si>
  <si>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</si>
  <si>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</si>
  <si>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</si>
  <si>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</si>
  <si>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</si>
  <si>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</si>
  <si>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</si>
  <si>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</si>
  <si>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</si>
  <si>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</si>
  <si>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</si>
  <si>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</si>
  <si>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</si>
  <si>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</si>
  <si>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</si>
  <si>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</si>
  <si>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</si>
  <si>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</si>
  <si>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</si>
  <si>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</si>
  <si>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</si>
  <si>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</si>
  <si>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</si>
  <si>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</si>
  <si>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</si>
  <si>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</si>
  <si>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</si>
  <si>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</si>
  <si>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</si>
  <si>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</si>
  <si>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</si>
  <si>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</si>
  <si>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</si>
  <si>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</si>
  <si>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</si>
  <si>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</si>
  <si>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</si>
  <si>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</si>
  <si>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</si>
  <si>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</si>
  <si>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</si>
  <si>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</si>
  <si>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</si>
  <si>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</si>
  <si>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</si>
  <si>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</si>
  <si>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</si>
  <si>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</si>
  <si>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</si>
  <si>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</si>
  <si>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</si>
  <si>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</si>
  <si>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</si>
  <si>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</si>
  <si>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</si>
  <si>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</si>
  <si>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</si>
  <si>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</si>
  <si>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</si>
  <si>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</si>
  <si>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</si>
  <si>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</si>
  <si>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</si>
  <si>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</si>
  <si>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</si>
  <si>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</si>
  <si>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</si>
  <si>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</si>
  <si>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</si>
  <si>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</si>
  <si>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</si>
  <si>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</si>
  <si>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</si>
  <si>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</si>
  <si>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</si>
  <si>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</si>
  <si>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</si>
  <si>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</si>
  <si>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</si>
  <si>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</si>
  <si>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</si>
  <si>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</si>
  <si>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</si>
  <si>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</si>
  <si>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</si>
  <si>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</si>
  <si>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</si>
  <si>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</si>
  <si>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</si>
  <si>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</si>
  <si>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</si>
  <si>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</si>
  <si>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</si>
  <si>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</si>
  <si>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</si>
  <si>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</si>
  <si>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</si>
  <si>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</si>
  <si>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</si>
  <si>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</si>
  <si>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</si>
  <si>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</si>
  <si>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</si>
  <si>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</si>
  <si>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</si>
  <si>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</si>
  <si>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</si>
  <si>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</si>
  <si>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</si>
  <si>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</si>
  <si>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</si>
  <si>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</si>
  <si>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</si>
  <si>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</si>
  <si>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</si>
  <si>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</si>
  <si>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</si>
  <si>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</si>
  <si>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</si>
  <si>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</si>
  <si>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</si>
  <si>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</si>
  <si>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</si>
  <si>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</si>
  <si>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</si>
  <si>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</si>
  <si>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</si>
  <si>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</si>
  <si>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</si>
  <si>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</si>
  <si>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</si>
  <si>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</si>
  <si>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</si>
  <si>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</si>
  <si>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</si>
  <si>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</si>
  <si>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</si>
  <si>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</si>
  <si>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</si>
  <si>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</si>
  <si>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</si>
  <si>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</si>
  <si>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</si>
  <si>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</si>
  <si>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</si>
  <si>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</si>
  <si>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</si>
  <si>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</si>
  <si>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</si>
  <si>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</si>
  <si>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</si>
  <si>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</si>
  <si>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</si>
  <si>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</si>
  <si>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</si>
  <si>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</si>
  <si>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</si>
  <si>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</si>
  <si>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</si>
  <si>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</si>
  <si>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</si>
  <si>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</si>
  <si>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</si>
  <si>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</si>
  <si>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</si>
  <si>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</si>
  <si>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</si>
  <si>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</si>
  <si>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</si>
  <si>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</si>
  <si>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</si>
  <si>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</si>
  <si>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</si>
  <si>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</si>
  <si>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</si>
  <si>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</si>
  <si>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</si>
  <si>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</si>
  <si>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</si>
  <si>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</si>
  <si>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</si>
  <si>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</si>
  <si>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</si>
  <si>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</si>
  <si>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</si>
  <si>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</si>
  <si>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</si>
  <si>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</si>
  <si>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</si>
  <si>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</si>
  <si>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</si>
  <si>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</si>
  <si>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</si>
  <si>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</si>
  <si>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</si>
  <si>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</si>
  <si>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</si>
  <si>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</si>
  <si>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</si>
  <si>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</si>
  <si>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</si>
  <si>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</si>
  <si>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</si>
  <si>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</si>
  <si>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</si>
  <si>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</si>
  <si>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</si>
  <si>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</si>
  <si>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</si>
  <si>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</si>
  <si>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</si>
  <si>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</si>
  <si>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</si>
  <si>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</si>
  <si>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</si>
  <si>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</si>
  <si>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</si>
  <si>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</si>
  <si>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</si>
  <si>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</si>
  <si>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</si>
  <si>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</si>
  <si>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</si>
  <si>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</si>
  <si>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</si>
  <si>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</si>
  <si>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</si>
  <si>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</si>
  <si>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</si>
  <si>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</si>
  <si>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</si>
  <si>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</si>
  <si>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</si>
  <si>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</si>
  <si>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</si>
  <si>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</si>
  <si>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</si>
  <si>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</si>
  <si>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</si>
  <si>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</si>
  <si>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</si>
  <si>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</si>
  <si>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</si>
  <si>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</si>
  <si>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</si>
  <si>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</si>
  <si>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</si>
  <si>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</si>
  <si>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</si>
  <si>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</si>
  <si>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KENDEŠ RUPIĆ ANTINA</t>
  </si>
  <si>
    <t>022/451-465</t>
  </si>
  <si>
    <t>022/451-433</t>
  </si>
  <si>
    <t>antina.kendes@hotelivodice.hr</t>
  </si>
  <si>
    <t>stanje na dan 31.12.2012.</t>
  </si>
  <si>
    <t>Obveznik: HOTELI VODICE d.d.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</si>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</sst>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3" fillId="0" borderId="25" xfId="58" applyFont="1" applyBorder="1" applyAlignment="1">
      <alignment horizontal="left"/>
      <protection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antina.kendes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324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29"/>
      <c r="C8" s="134" t="s">
        <v>325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326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327</v>
      </c>
      <c r="D12" s="126"/>
      <c r="E12" s="126"/>
      <c r="F12" s="126"/>
      <c r="G12" s="126"/>
      <c r="H12" s="126"/>
      <c r="I12" s="12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18">
        <v>22211</v>
      </c>
      <c r="D14" s="119"/>
      <c r="E14" s="31"/>
      <c r="F14" s="130" t="s">
        <v>328</v>
      </c>
      <c r="G14" s="126"/>
      <c r="H14" s="126"/>
      <c r="I14" s="12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329</v>
      </c>
      <c r="D16" s="126"/>
      <c r="E16" s="126"/>
      <c r="F16" s="126"/>
      <c r="G16" s="126"/>
      <c r="H16" s="126"/>
      <c r="I16" s="12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330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20" t="s">
        <v>331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500</v>
      </c>
      <c r="D22" s="130" t="s">
        <v>332</v>
      </c>
      <c r="E22" s="128"/>
      <c r="F22" s="123"/>
      <c r="G22" s="124"/>
      <c r="H22" s="12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15</v>
      </c>
      <c r="D24" s="130" t="s">
        <v>333</v>
      </c>
      <c r="E24" s="128"/>
      <c r="F24" s="128"/>
      <c r="G24" s="123"/>
      <c r="H24" s="38" t="s">
        <v>270</v>
      </c>
      <c r="I24" s="48">
        <v>53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334</v>
      </c>
      <c r="D26" s="50"/>
      <c r="E26" s="22"/>
      <c r="F26" s="51"/>
      <c r="G26" s="139" t="s">
        <v>273</v>
      </c>
      <c r="H26" s="140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3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0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30" t="s">
        <v>336</v>
      </c>
      <c r="D52" s="154"/>
      <c r="E52" s="154"/>
      <c r="F52" s="154"/>
      <c r="G52" s="154"/>
      <c r="H52" s="154"/>
      <c r="I52" s="154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A34:D34 A32:I32 A30:I30 I24 I26 C18:I18 C20:I20" name="Range1"/>
    <protectedRange sqref="C6:D6" name="Range1_1"/>
    <protectedRange sqref="C8:D8" name="Range1_1_1"/>
    <protectedRange sqref="C10:D10" name="Range1_2"/>
    <protectedRange sqref="C12:I12" name="Range1_3"/>
    <protectedRange sqref="C14:D14" name="Range1_4"/>
    <protectedRange sqref="F14:I14" name="Range1_5"/>
    <protectedRange sqref="C16:I16" name="Range1_5_1"/>
    <protectedRange sqref="C22" name="Range1_6"/>
    <protectedRange sqref="D22:F22" name="Range1_7"/>
    <protectedRange sqref="C24" name="Range1_8"/>
    <protectedRange sqref="D24:G24" name="Range1_9"/>
    <protectedRange sqref="C26" name="Range1_10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antina.kendes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61">
      <selection activeCell="K70" sqref="K70"/>
    </sheetView>
  </sheetViews>
  <sheetFormatPr defaultColWidth="9.140625" defaultRowHeight="12.75"/>
  <cols>
    <col min="10" max="10" width="9.57421875" style="0" customWidth="1"/>
    <col min="11" max="11" width="10.140625" style="0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340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341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272485851</v>
      </c>
      <c r="K9" s="12">
        <f>K10+K17+K27+K36+K40</f>
        <v>270653087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100000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>
        <v>100000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272443607</v>
      </c>
      <c r="K17" s="12">
        <f>SUM(K18:K26)</f>
        <v>270530443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40824743</v>
      </c>
      <c r="K18" s="13">
        <v>40824743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226588721</v>
      </c>
      <c r="K19" s="13">
        <v>225404335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3873780</v>
      </c>
      <c r="K20" s="13">
        <v>3012260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1156363</v>
      </c>
      <c r="K21" s="13">
        <v>1289105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/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42244</v>
      </c>
      <c r="K27" s="12">
        <f>SUM(K28:K35)</f>
        <v>22644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41000</v>
      </c>
      <c r="K28" s="13">
        <v>21400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/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1244</v>
      </c>
      <c r="K32" s="13">
        <v>1244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33551087</v>
      </c>
      <c r="K41" s="12">
        <f>K42+K50+K57+K65</f>
        <v>38042573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248081</v>
      </c>
      <c r="K42" s="12">
        <f>SUM(K43:K49)</f>
        <v>238286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248081</v>
      </c>
      <c r="K43" s="13">
        <v>238286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/>
      <c r="K46" s="13"/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32319217</v>
      </c>
      <c r="K50" s="12">
        <f>SUM(K51:K56)</f>
        <v>33530821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5540123</v>
      </c>
      <c r="K52" s="13">
        <v>5461785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142083</v>
      </c>
      <c r="K54" s="13">
        <v>140844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240558</v>
      </c>
      <c r="K55" s="13">
        <v>145968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26396453</v>
      </c>
      <c r="K56" s="13">
        <v>27782224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893194</v>
      </c>
      <c r="K57" s="12">
        <f>SUM(K58:K64)</f>
        <v>4164570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777803</v>
      </c>
      <c r="K59" s="13">
        <v>4049179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115391</v>
      </c>
      <c r="K63" s="13">
        <v>115391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90595</v>
      </c>
      <c r="K65" s="13">
        <v>108896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306036938</v>
      </c>
      <c r="K67" s="12">
        <f>K8+K9+K41+K66</f>
        <v>308695660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155612764</v>
      </c>
      <c r="K70" s="20">
        <f>K71+K72+K73+K79+K80+K83+K86</f>
        <v>147987106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56700028</v>
      </c>
      <c r="K71" s="13">
        <v>56700028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/>
      <c r="K74" s="13"/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148078007</v>
      </c>
      <c r="K79" s="13">
        <v>147458972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-41548688</v>
      </c>
      <c r="K80" s="12">
        <f>K81-K82</f>
        <v>-49015096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605222</v>
      </c>
      <c r="K81" s="13">
        <v>1224256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42153910</v>
      </c>
      <c r="K82" s="13">
        <v>50239352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-7616583</v>
      </c>
      <c r="K83" s="12">
        <f>K84-K85</f>
        <v>-7156798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7616583</v>
      </c>
      <c r="K85" s="13">
        <v>7156798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128148290</v>
      </c>
      <c r="K91" s="12">
        <f>SUM(K92:K100)</f>
        <v>110492387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91119935</v>
      </c>
      <c r="K94" s="13">
        <v>73618791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37028355</v>
      </c>
      <c r="K100" s="13">
        <v>36873596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22275884</v>
      </c>
      <c r="K101" s="12">
        <f>SUM(K102:K113)</f>
        <v>50216167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2139240</v>
      </c>
      <c r="K103" s="13">
        <v>5986819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9079052</v>
      </c>
      <c r="K104" s="13">
        <v>31045507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410651</v>
      </c>
      <c r="K105" s="13">
        <v>477916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8603174</v>
      </c>
      <c r="K106" s="13">
        <v>8974757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>
        <v>455000</v>
      </c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375734</v>
      </c>
      <c r="K109" s="13">
        <v>741255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1540860</v>
      </c>
      <c r="K110" s="13">
        <v>2018641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127173</v>
      </c>
      <c r="K113" s="13">
        <v>516272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306036938</v>
      </c>
      <c r="K115" s="12">
        <f>K70+K87+K91+K101+K114</f>
        <v>308695660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71:K71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3">
      <selection activeCell="K56" sqref="K56"/>
    </sheetView>
  </sheetViews>
  <sheetFormatPr defaultColWidth="9.140625" defaultRowHeight="12.75"/>
  <cols>
    <col min="11" max="11" width="9.00390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342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24126651</v>
      </c>
      <c r="K7" s="20">
        <f>SUM(K8:K9)</f>
        <v>22714637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23773203</v>
      </c>
      <c r="K8" s="13">
        <v>21868847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353448</v>
      </c>
      <c r="K9" s="13">
        <v>845790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22113070</v>
      </c>
      <c r="K10" s="12">
        <f>K11+K12+K16+K20+K21+K22+K25+K26</f>
        <v>22301042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9796633</v>
      </c>
      <c r="K12" s="12">
        <f>SUM(K13:K15)</f>
        <v>8505230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5543772</v>
      </c>
      <c r="K13" s="13">
        <v>5788634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/>
      <c r="K14" s="13"/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4252861</v>
      </c>
      <c r="K15" s="13">
        <v>2716596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7667506</v>
      </c>
      <c r="K16" s="12">
        <f>SUM(K17:K19)</f>
        <v>8206547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4533966</v>
      </c>
      <c r="K17" s="13">
        <v>4700468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2029197</v>
      </c>
      <c r="K18" s="13">
        <v>2405923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1104343</v>
      </c>
      <c r="K19" s="13">
        <v>1100156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2330509</v>
      </c>
      <c r="K20" s="13">
        <v>2309505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1730658</v>
      </c>
      <c r="K21" s="13">
        <v>2382932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134269</v>
      </c>
      <c r="K22" s="12">
        <f>SUM(K23:K24)</f>
        <v>147172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134269</v>
      </c>
      <c r="K24" s="13">
        <v>147172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453495</v>
      </c>
      <c r="K26" s="13">
        <v>749656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1573806</v>
      </c>
      <c r="K27" s="12">
        <f>SUM(K28:K32)</f>
        <v>1640617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1573806</v>
      </c>
      <c r="K29" s="13">
        <v>1640617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11346422</v>
      </c>
      <c r="K33" s="12">
        <f>SUM(K34:K37)</f>
        <v>9365769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11346422</v>
      </c>
      <c r="K35" s="13">
        <v>9365769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25700457</v>
      </c>
      <c r="K42" s="12">
        <f>K7+K27+K38+K40</f>
        <v>24355254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33459492</v>
      </c>
      <c r="K43" s="12">
        <f>K10+K33+K39+K41</f>
        <v>31666811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-7759035</v>
      </c>
      <c r="K44" s="12">
        <f>K42-K43</f>
        <v>-7311557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7759035</v>
      </c>
      <c r="K46" s="12">
        <f>IF(K43&gt;K42,K43-K42,0)</f>
        <v>7311557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-142452</v>
      </c>
      <c r="K47" s="13">
        <v>-154759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-7616583</v>
      </c>
      <c r="K48" s="12">
        <f>K44-K47</f>
        <v>-7156798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7616583</v>
      </c>
      <c r="K50" s="18">
        <f>IF(K48&lt;0,-K48,0)</f>
        <v>7156798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-7616583</v>
      </c>
      <c r="K56" s="11">
        <v>-7156798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-7616583</v>
      </c>
      <c r="K67" s="18">
        <f>K56+K66</f>
        <v>-7156798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31">
      <selection activeCell="K50" sqref="K50:K51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342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13">
        <v>-7759035</v>
      </c>
      <c r="K8" s="13">
        <v>-7311557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13">
        <v>2330509</v>
      </c>
      <c r="K9" s="13">
        <v>2309505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>
        <v>2789236</v>
      </c>
      <c r="K10" s="13">
        <v>1664118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>
        <v>9795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-2639290</v>
      </c>
      <c r="K14" s="12">
        <f>SUM(K8:K13)</f>
        <v>-3328139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>
        <v>4595936</v>
      </c>
      <c r="K16" s="13">
        <v>1211603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>
        <v>32711</v>
      </c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>
        <v>6204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4628647</v>
      </c>
      <c r="K19" s="12">
        <f>SUM(K15:K18)</f>
        <v>1217807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7267937</v>
      </c>
      <c r="K21" s="12">
        <f>IF(K19&gt;K14,K19-K14,0)</f>
        <v>4545946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13">
        <v>94903</v>
      </c>
      <c r="K23" s="13">
        <v>728665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>
        <v>19600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94903</v>
      </c>
      <c r="K28" s="12">
        <f>SUM(K23:K27)</f>
        <v>748265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13">
        <v>1686641</v>
      </c>
      <c r="K29" s="13">
        <v>1118803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13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13">
        <v>819474</v>
      </c>
      <c r="K31" s="13">
        <v>3371376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2506115</v>
      </c>
      <c r="K32" s="12">
        <f>SUM(K29:K31)</f>
        <v>4490179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2411212</v>
      </c>
      <c r="K34" s="12">
        <f>IF(K32&gt;K28,K32-K28,0)</f>
        <v>3741914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13">
        <v>6795025</v>
      </c>
      <c r="K37" s="13">
        <v>4465311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13">
        <v>2118518</v>
      </c>
      <c r="K38" s="13">
        <v>3840850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8913543</v>
      </c>
      <c r="K39" s="12">
        <f>SUM(K36:K38)</f>
        <v>8306161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/>
      <c r="K40" s="13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8913543</v>
      </c>
      <c r="K46" s="12">
        <f>IF(K39&gt;K45,K39-K45,0)</f>
        <v>8306161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18301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765606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13">
        <v>856201</v>
      </c>
      <c r="K50" s="13">
        <v>90595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>
        <v>18301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765606</v>
      </c>
      <c r="K52" s="13"/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90595</v>
      </c>
      <c r="K53" s="18">
        <f>K50+K51-K52</f>
        <v>108896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9:K31 J40:K44 J23:K27 J15:K18 J8:K13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56700028</v>
      </c>
      <c r="K5" s="107">
        <v>56700028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-41548688</v>
      </c>
      <c r="K8" s="108">
        <v>-49015096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-7616583</v>
      </c>
      <c r="K9" s="108">
        <v>-7156798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148078007</v>
      </c>
      <c r="K10" s="13">
        <v>147458972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155612764</v>
      </c>
      <c r="K14" s="109">
        <f>SUM(K5:K13)</f>
        <v>147987106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9 K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akendes</cp:lastModifiedBy>
  <cp:lastPrinted>2013-05-02T14:38:59Z</cp:lastPrinted>
  <dcterms:created xsi:type="dcterms:W3CDTF">2008-10-17T11:51:54Z</dcterms:created>
  <dcterms:modified xsi:type="dcterms:W3CDTF">2013-05-02T14:43:45Z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