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40" windowWidth="17955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<sst xmlns="http://schemas.openxmlformats.org/spreadsheetml/2006/main" count="395" uniqueCount="344">
  <si>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</si>
  <si>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</si>
  <si>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</si>
  <si>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</si>
  <si>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</si>
  <si>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</si>
  <si>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</si>
  <si>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</si>
  <si>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</si>
  <si>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</si>
  <si>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</si>
  <si>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</si>
  <si>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</si>
  <si>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</si>
  <si>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</si>
  <si>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</si>
  <si>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</si>
  <si>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</si>
  <si>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</si>
  <si>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</si>
  <si>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</si>
  <si>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</si>
  <si>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</si>
  <si>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</si>
  <si>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</si>
  <si>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</si>
  <si>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</si>
  <si>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</si>
  <si>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</si>
  <si>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</si>
  <si>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</si>
  <si>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</si>
  <si>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</si>
  <si>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</si>
  <si>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</si>
  <si>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</si>
  <si>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</si>
  <si>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</si>
  <si>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</si>
  <si>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</si>
  <si>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</si>
  <si>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</si>
  <si>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</si>
  <si>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</si>
  <si>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</si>
  <si>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</si>
  <si>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</si>
  <si>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</si>
  <si>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</si>
  <si>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</si>
  <si>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</si>
  <si>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</si>
  <si>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</si>
  <si>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</si>
  <si>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</si>
  <si>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</si>
  <si>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</si>
  <si>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</si>
  <si>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</si>
  <si>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</si>
  <si>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</si>
  <si>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</si>
  <si>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</si>
  <si>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</si>
  <si>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</si>
  <si>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</si>
  <si>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</si>
  <si>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</si>
  <si>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</si>
  <si>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</si>
  <si>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</si>
  <si>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</si>
  <si>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</si>
  <si>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</si>
  <si>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</si>
  <si>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</si>
  <si>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</si>
  <si>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</si>
  <si>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</si>
  <si>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</si>
  <si>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</si>
  <si>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</si>
  <si>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</si>
  <si>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</si>
  <si>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</si>
  <si>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</si>
  <si>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</si>
  <si>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</si>
  <si>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</si>
  <si>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</si>
  <si>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</si>
  <si>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</si>
  <si>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</si>
  <si>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</si>
  <si>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</si>
  <si>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</si>
  <si>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</si>
  <si>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</si>
  <si>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</si>
  <si>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</si>
  <si>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</si>
  <si>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</si>
  <si>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</si>
  <si>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</si>
  <si>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</si>
  <si>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</si>
  <si>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</si>
  <si>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</si>
  <si>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</si>
  <si>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</si>
  <si>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</si>
  <si>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</si>
  <si>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</si>
  <si>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</si>
  <si>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</si>
  <si>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</si>
  <si>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</si>
  <si>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</si>
  <si>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</si>
  <si>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</si>
  <si>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</si>
  <si>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</si>
  <si>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</si>
  <si>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</si>
  <si>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</si>
  <si>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</si>
  <si>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</si>
  <si>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</si>
  <si>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</si>
  <si>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</si>
  <si>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</si>
  <si>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</si>
  <si>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</si>
  <si>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</si>
  <si>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</si>
  <si>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</si>
  <si>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</si>
  <si>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</si>
  <si>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</si>
  <si>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</si>
  <si>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</si>
  <si>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</si>
  <si>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</si>
  <si>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</si>
  <si>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</si>
  <si>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</si>
  <si>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</si>
  <si>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</si>
  <si>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</si>
  <si>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</si>
  <si>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</si>
  <si>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</si>
  <si>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</si>
  <si>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</si>
  <si>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</si>
  <si>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</si>
  <si>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</si>
  <si>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</si>
  <si>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</si>
  <si>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</si>
  <si>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</si>
  <si>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</si>
  <si>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</si>
  <si>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</si>
  <si>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</si>
  <si>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</si>
  <si>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</si>
  <si>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</si>
  <si>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</si>
  <si>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</si>
  <si>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</si>
  <si>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</si>
  <si>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</si>
  <si>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</si>
  <si>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</si>
  <si>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</si>
  <si>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</si>
  <si>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</si>
  <si>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</si>
  <si>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</si>
  <si>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</si>
  <si>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</si>
  <si>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</si>
  <si>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</si>
  <si>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</si>
  <si>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</si>
  <si>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</si>
  <si>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</si>
  <si>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</si>
  <si>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</si>
  <si>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</si>
  <si>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</si>
  <si>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</si>
  <si>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</si>
  <si>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</si>
  <si>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</si>
  <si>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</si>
  <si>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</si>
  <si>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</si>
  <si>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</si>
  <si>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</si>
  <si>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</si>
  <si>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</si>
  <si>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</si>
  <si>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</si>
  <si>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</si>
  <si>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</si>
  <si>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</si>
  <si>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</si>
  <si>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</si>
  <si>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</si>
  <si>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</si>
  <si>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</si>
  <si>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</si>
  <si>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</si>
  <si>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</si>
  <si>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</si>
  <si>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</si>
  <si>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</si>
  <si>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</si>
  <si>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</si>
  <si>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</si>
  <si>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</si>
  <si>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</si>
  <si>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</si>
  <si>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</si>
  <si>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</si>
  <si>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</si>
  <si>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</si>
  <si>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</si>
  <si>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</si>
  <si>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</si>
  <si>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</si>
  <si>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</si>
  <si>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</si>
  <si>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</si>
  <si>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</si>
  <si>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</si>
  <si>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</si>
  <si>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</si>
  <si>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</si>
  <si>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</si>
  <si>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</si>
  <si>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</si>
  <si>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</si>
  <si>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</si>
  <si>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</si>
  <si>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</si>
  <si>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</si>
  <si>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</si>
  <si>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</si>
  <si>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</si>
  <si>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</si>
  <si>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</si>
  <si>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</si>
  <si>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</si>
  <si>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</si>
  <si>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</si>
  <si>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</si>
  <si>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</si>
  <si>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</si>
  <si>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</si>
  <si>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</si>
  <si>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</si>
  <si>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</si>
  <si>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</si>
  <si>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</si>
  <si>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</si>
  <si>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</si>
  <si>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</si>
  <si>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</si>
  <si>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</si>
  <si>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</si>
  <si>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</si>
  <si>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</si>
  <si>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</si>
  <si>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</si>
  <si>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</si>
  <si>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</si>
  <si>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</si>
  <si>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</si>
  <si>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</si>
  <si>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</si>
  <si>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</si>
  <si>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</si>
  <si>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</si>
  <si>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</si>
  <si>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</si>
  <si>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</si>
  <si>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</si>
  <si>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</si>
  <si>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</si>
  <si>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</si>
  <si>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</si>
  <si>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</si>
  <si>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</si>
  <si>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</si>
  <si>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</si>
  <si>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</si>
  <si>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</si>
  <si>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</si>
  <si>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</si>
  <si>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</si>
  <si>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</si>
  <si>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</si>
  <si>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</si>
  <si>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</si>
  <si>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</si>
  <si>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</si>
  <si>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</si>
  <si>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</si>
  <si>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</si>
  <si>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</si>
  <si>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</si>
  <si>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</si>
  <si>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</si>
  <si>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</si>
  <si>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</si>
  <si>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</si>
  <si>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</si>
  <si>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</si>
  <si>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</si>
  <si>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</si>
  <si>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</si>
  <si>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01.01.2011.</t>
  </si>
  <si>
    <t>02077507</t>
  </si>
  <si>
    <t>100006793</t>
  </si>
  <si>
    <t>94858559872</t>
  </si>
  <si>
    <t>Hoteli Vodice d.d.</t>
  </si>
  <si>
    <t>VODICE</t>
  </si>
  <si>
    <t>GRGURA NINSKOG 1</t>
  </si>
  <si>
    <t>financije@hotelivodice.hr</t>
  </si>
  <si>
    <t>www.hotelivodice.hr</t>
  </si>
  <si>
    <t>ŠIBENSKO-KNINSKA</t>
  </si>
  <si>
    <t>NE</t>
  </si>
  <si>
    <t>5510</t>
  </si>
  <si>
    <t>KENDEŠ ANTINA</t>
  </si>
  <si>
    <t>022/451-465</t>
  </si>
  <si>
    <t>022/451-433</t>
  </si>
  <si>
    <t>ZUBAK VLADAN</t>
  </si>
  <si>
    <t>u razdoblju 01.01.2011. do 31.12.2011.</t>
  </si>
  <si>
    <t>Obveznik: HOTELI VODICE d.d.</t>
  </si>
  <si>
    <t>stanje na dan 31.12.2011.</t>
  </si>
  <si>
    <t>Obveznik: Hoteli Vodice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</si>
</sst>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0" fontId="3" fillId="0" borderId="28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8" xfId="53" applyFont="1" applyBorder="1" applyAlignment="1">
      <alignment horizontal="left"/>
      <protection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hotelivodice.hr" TargetMode="External" /><Relationship Id="rId2" Type="http://schemas.openxmlformats.org/officeDocument/2006/relationships/hyperlink" Target="http://www.hotelivodice.hr/" TargetMode="External" /><Relationship Id="rId3" Type="http://schemas.openxmlformats.org/officeDocument/2006/relationships/hyperlink" Target="mailto:financije@hotelivodic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25">
      <selection activeCell="C12" sqref="C12:I1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6" t="s">
        <v>257</v>
      </c>
      <c r="B2" s="136"/>
      <c r="C2" s="136"/>
      <c r="D2" s="137"/>
      <c r="E2" s="24" t="s">
        <v>324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8" t="s">
        <v>259</v>
      </c>
      <c r="B4" s="138"/>
      <c r="C4" s="138"/>
      <c r="D4" s="138"/>
      <c r="E4" s="138"/>
      <c r="F4" s="138"/>
      <c r="G4" s="138"/>
      <c r="H4" s="138"/>
      <c r="I4" s="13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9" t="s">
        <v>260</v>
      </c>
      <c r="B6" s="140"/>
      <c r="C6" s="134" t="s">
        <v>325</v>
      </c>
      <c r="D6" s="135"/>
      <c r="E6" s="141"/>
      <c r="F6" s="141"/>
      <c r="G6" s="141"/>
      <c r="H6" s="141"/>
      <c r="I6" s="39"/>
      <c r="J6" s="22"/>
      <c r="K6" s="22"/>
      <c r="L6" s="22"/>
    </row>
    <row r="7" spans="1:12" ht="12.75">
      <c r="A7" s="40"/>
      <c r="B7" s="40"/>
      <c r="C7" s="31"/>
      <c r="D7" s="31"/>
      <c r="E7" s="141"/>
      <c r="F7" s="141"/>
      <c r="G7" s="141"/>
      <c r="H7" s="141"/>
      <c r="I7" s="39"/>
      <c r="J7" s="22"/>
      <c r="K7" s="22"/>
      <c r="L7" s="22"/>
    </row>
    <row r="8" spans="1:12" ht="12.75">
      <c r="A8" s="142" t="s">
        <v>261</v>
      </c>
      <c r="B8" s="143"/>
      <c r="C8" s="134" t="s">
        <v>326</v>
      </c>
      <c r="D8" s="135"/>
      <c r="E8" s="141"/>
      <c r="F8" s="141"/>
      <c r="G8" s="141"/>
      <c r="H8" s="14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1" t="s">
        <v>262</v>
      </c>
      <c r="B10" s="132"/>
      <c r="C10" s="134" t="s">
        <v>327</v>
      </c>
      <c r="D10" s="13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3"/>
      <c r="B11" s="13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9" t="s">
        <v>263</v>
      </c>
      <c r="B12" s="140"/>
      <c r="C12" s="130" t="s">
        <v>328</v>
      </c>
      <c r="D12" s="125"/>
      <c r="E12" s="125"/>
      <c r="F12" s="125"/>
      <c r="G12" s="125"/>
      <c r="H12" s="125"/>
      <c r="I12" s="126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9" t="s">
        <v>264</v>
      </c>
      <c r="B14" s="140"/>
      <c r="C14" s="127">
        <v>22211</v>
      </c>
      <c r="D14" s="119"/>
      <c r="E14" s="31"/>
      <c r="F14" s="130" t="s">
        <v>329</v>
      </c>
      <c r="G14" s="125"/>
      <c r="H14" s="125"/>
      <c r="I14" s="126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9" t="s">
        <v>265</v>
      </c>
      <c r="B16" s="140"/>
      <c r="C16" s="130" t="s">
        <v>330</v>
      </c>
      <c r="D16" s="125"/>
      <c r="E16" s="125"/>
      <c r="F16" s="125"/>
      <c r="G16" s="125"/>
      <c r="H16" s="125"/>
      <c r="I16" s="126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9" t="s">
        <v>266</v>
      </c>
      <c r="B18" s="140"/>
      <c r="C18" s="120" t="s">
        <v>331</v>
      </c>
      <c r="D18" s="121"/>
      <c r="E18" s="121"/>
      <c r="F18" s="121"/>
      <c r="G18" s="121"/>
      <c r="H18" s="121"/>
      <c r="I18" s="12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9" t="s">
        <v>267</v>
      </c>
      <c r="B20" s="140"/>
      <c r="C20" s="120" t="s">
        <v>332</v>
      </c>
      <c r="D20" s="121"/>
      <c r="E20" s="121"/>
      <c r="F20" s="121"/>
      <c r="G20" s="121"/>
      <c r="H20" s="121"/>
      <c r="I20" s="12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9" t="s">
        <v>268</v>
      </c>
      <c r="B22" s="140"/>
      <c r="C22" s="44">
        <v>500</v>
      </c>
      <c r="D22" s="130" t="s">
        <v>329</v>
      </c>
      <c r="E22" s="128"/>
      <c r="F22" s="129"/>
      <c r="G22" s="123"/>
      <c r="H22" s="124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9" t="s">
        <v>269</v>
      </c>
      <c r="B24" s="140"/>
      <c r="C24" s="44">
        <v>15</v>
      </c>
      <c r="D24" s="130" t="s">
        <v>333</v>
      </c>
      <c r="E24" s="128"/>
      <c r="F24" s="128"/>
      <c r="G24" s="129"/>
      <c r="H24" s="38" t="s">
        <v>270</v>
      </c>
      <c r="I24" s="48">
        <v>56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9" t="s">
        <v>272</v>
      </c>
      <c r="B26" s="140"/>
      <c r="C26" s="49" t="s">
        <v>334</v>
      </c>
      <c r="D26" s="50"/>
      <c r="E26" s="22"/>
      <c r="F26" s="51"/>
      <c r="G26" s="139" t="s">
        <v>273</v>
      </c>
      <c r="H26" s="140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18"/>
      <c r="B30" s="144"/>
      <c r="C30" s="144"/>
      <c r="D30" s="145"/>
      <c r="E30" s="118"/>
      <c r="F30" s="144"/>
      <c r="G30" s="144"/>
      <c r="H30" s="134"/>
      <c r="I30" s="135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18"/>
      <c r="B32" s="144"/>
      <c r="C32" s="144"/>
      <c r="D32" s="145"/>
      <c r="E32" s="118"/>
      <c r="F32" s="144"/>
      <c r="G32" s="144"/>
      <c r="H32" s="134"/>
      <c r="I32" s="135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18"/>
      <c r="B34" s="144"/>
      <c r="C34" s="144"/>
      <c r="D34" s="145"/>
      <c r="E34" s="118"/>
      <c r="F34" s="144"/>
      <c r="G34" s="144"/>
      <c r="H34" s="134"/>
      <c r="I34" s="135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18"/>
      <c r="B36" s="144"/>
      <c r="C36" s="144"/>
      <c r="D36" s="145"/>
      <c r="E36" s="118"/>
      <c r="F36" s="144"/>
      <c r="G36" s="144"/>
      <c r="H36" s="134"/>
      <c r="I36" s="135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18"/>
      <c r="B38" s="144"/>
      <c r="C38" s="144"/>
      <c r="D38" s="145"/>
      <c r="E38" s="118"/>
      <c r="F38" s="144"/>
      <c r="G38" s="144"/>
      <c r="H38" s="134"/>
      <c r="I38" s="135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18"/>
      <c r="B40" s="144"/>
      <c r="C40" s="144"/>
      <c r="D40" s="145"/>
      <c r="E40" s="118"/>
      <c r="F40" s="144"/>
      <c r="G40" s="144"/>
      <c r="H40" s="134"/>
      <c r="I40" s="135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34"/>
      <c r="D44" s="135"/>
      <c r="E44" s="32"/>
      <c r="F44" s="130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0" t="s">
        <v>336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337</v>
      </c>
      <c r="D48" s="160"/>
      <c r="E48" s="161"/>
      <c r="F48" s="32"/>
      <c r="G48" s="38" t="s">
        <v>281</v>
      </c>
      <c r="H48" s="159" t="s">
        <v>338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331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9" t="s">
        <v>282</v>
      </c>
      <c r="B52" s="140"/>
      <c r="C52" s="159" t="s">
        <v>339</v>
      </c>
      <c r="D52" s="160"/>
      <c r="E52" s="160"/>
      <c r="F52" s="160"/>
      <c r="G52" s="160"/>
      <c r="H52" s="160"/>
      <c r="I52" s="126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hotelivodice.hr"/>
    <hyperlink ref="C20" r:id="rId2" display="www.hotelivodice.hr"/>
    <hyperlink ref="C50" r:id="rId3" display="financije@hotelivodice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85">
      <selection activeCell="J57" sqref="J57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342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05" t="s">
        <v>343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61</v>
      </c>
      <c r="B5" s="209"/>
      <c r="C5" s="209"/>
      <c r="D5" s="209"/>
      <c r="E5" s="209"/>
      <c r="F5" s="209"/>
      <c r="G5" s="209"/>
      <c r="H5" s="210"/>
      <c r="I5" s="77" t="s">
        <v>288</v>
      </c>
      <c r="J5" s="78" t="s">
        <v>115</v>
      </c>
      <c r="K5" s="79" t="s">
        <v>116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273182951</v>
      </c>
      <c r="K9" s="12">
        <f>K10+K17+K27+K36+K40</f>
        <v>272545260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/>
      <c r="K11" s="13"/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/>
      <c r="K12" s="13"/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/>
      <c r="K13" s="13"/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/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/>
      <c r="K15" s="13"/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/>
      <c r="K16" s="13"/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273181707</v>
      </c>
      <c r="K17" s="12">
        <f>SUM(K18:K26)</f>
        <v>272544016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40824743</v>
      </c>
      <c r="K18" s="13">
        <v>40824743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227224140</v>
      </c>
      <c r="K19" s="13">
        <v>226176853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4060490</v>
      </c>
      <c r="K20" s="13">
        <v>4285647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1072334</v>
      </c>
      <c r="K21" s="13">
        <v>1256773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/>
      <c r="K22" s="13"/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/>
      <c r="K23" s="13"/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/>
      <c r="K24" s="13"/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/>
      <c r="K25" s="13"/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/>
      <c r="K26" s="13"/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1244</v>
      </c>
      <c r="K27" s="12">
        <f>SUM(K28:K35)</f>
        <v>1244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/>
      <c r="K28" s="13"/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/>
      <c r="K29" s="13"/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/>
      <c r="K30" s="13"/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/>
      <c r="K31" s="13"/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>
        <v>1244</v>
      </c>
      <c r="K32" s="13">
        <v>1244</v>
      </c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/>
      <c r="K33" s="13"/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/>
      <c r="K34" s="13"/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/>
      <c r="K35" s="13"/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/>
      <c r="K37" s="13"/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/>
      <c r="K38" s="13"/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/>
      <c r="K39" s="13"/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28910243</v>
      </c>
      <c r="K41" s="12">
        <f>K42+K50+K57+K65</f>
        <v>34071222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215370</v>
      </c>
      <c r="K42" s="12">
        <f>SUM(K43:K49)</f>
        <v>248080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215370</v>
      </c>
      <c r="K43" s="13">
        <v>248080</v>
      </c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/>
      <c r="K44" s="13"/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/>
      <c r="K45" s="13"/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/>
      <c r="K46" s="13"/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/>
      <c r="K47" s="13"/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/>
      <c r="K48" s="13"/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27723281</v>
      </c>
      <c r="K50" s="12">
        <f>SUM(K51:K56)</f>
        <v>30684154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/>
      <c r="K51" s="13"/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5591635</v>
      </c>
      <c r="K52" s="13">
        <v>5545831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262798</v>
      </c>
      <c r="K54" s="13">
        <v>141733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95631</v>
      </c>
      <c r="K55" s="13">
        <v>234268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21773217</v>
      </c>
      <c r="K56" s="13">
        <v>24762322</v>
      </c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115391</v>
      </c>
      <c r="K57" s="12">
        <f>SUM(K58:K64)</f>
        <v>3043384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/>
      <c r="K59" s="13"/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/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/>
      <c r="K62" s="13"/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115391</v>
      </c>
      <c r="K63" s="13">
        <v>3043384</v>
      </c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/>
      <c r="K64" s="13"/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856201</v>
      </c>
      <c r="K65" s="13">
        <v>95604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/>
      <c r="K66" s="13"/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302093194</v>
      </c>
      <c r="K67" s="12">
        <f>K8+K9+K41+K66</f>
        <v>306616482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82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204"/>
      <c r="I70" s="6">
        <v>62</v>
      </c>
      <c r="J70" s="20">
        <f>J71+J72+J73+J79+J80+J83+J86</f>
        <v>163229345</v>
      </c>
      <c r="K70" s="20">
        <f>K71+K72+K73+K79+K80+K83+K86</f>
        <v>157126080</v>
      </c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56700028</v>
      </c>
      <c r="K71" s="13">
        <v>56700028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/>
      <c r="K74" s="13"/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/>
      <c r="K75" s="13"/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/>
      <c r="K76" s="13"/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/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/>
      <c r="K78" s="13"/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>
        <v>148647816</v>
      </c>
      <c r="K79" s="13">
        <v>148647816</v>
      </c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-42490115</v>
      </c>
      <c r="K80" s="12">
        <f>K81-K82</f>
        <v>-42118498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35412</v>
      </c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42525527</v>
      </c>
      <c r="K82" s="13">
        <v>42118498</v>
      </c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371616</v>
      </c>
      <c r="K83" s="12">
        <f>K84-K85</f>
        <v>-6103266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371616</v>
      </c>
      <c r="K84" s="13"/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>
        <v>6103266</v>
      </c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/>
      <c r="K88" s="13"/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/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129205767</v>
      </c>
      <c r="K91" s="12">
        <f>SUM(K92:K100)</f>
        <v>128300160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/>
      <c r="K92" s="13"/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/>
      <c r="K93" s="13"/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92034960</v>
      </c>
      <c r="K94" s="13">
        <v>91129353</v>
      </c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/>
      <c r="K96" s="13"/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/>
      <c r="K99" s="13"/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>
        <v>37170807</v>
      </c>
      <c r="K100" s="13">
        <v>37170807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9658082</v>
      </c>
      <c r="K101" s="12">
        <f>SUM(K102:K113)</f>
        <v>21190242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/>
      <c r="K102" s="13"/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20722</v>
      </c>
      <c r="K103" s="13">
        <v>2098240</v>
      </c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1369001</v>
      </c>
      <c r="K104" s="13">
        <v>7526979</v>
      </c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167103</v>
      </c>
      <c r="K105" s="13">
        <v>383142</v>
      </c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5943602</v>
      </c>
      <c r="K106" s="13">
        <v>9377214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/>
      <c r="K107" s="13"/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345622</v>
      </c>
      <c r="K109" s="13">
        <v>375734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1806570</v>
      </c>
      <c r="K110" s="13">
        <v>1301760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/>
      <c r="K111" s="13"/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5462</v>
      </c>
      <c r="K113" s="13">
        <v>127173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/>
      <c r="K114" s="13"/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302093194</v>
      </c>
      <c r="K115" s="12">
        <f>K70+K87+K91+K101+K114</f>
        <v>306616482</v>
      </c>
    </row>
    <row r="116" spans="1:11" ht="12.75">
      <c r="A116" s="179" t="s">
        <v>59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/>
      <c r="K116" s="14"/>
    </row>
    <row r="117" spans="1:11" ht="12.75">
      <c r="A117" s="182" t="s">
        <v>289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/>
      <c r="K119" s="13"/>
    </row>
    <row r="120" spans="1:11" ht="12.75">
      <c r="A120" s="174" t="s">
        <v>9</v>
      </c>
      <c r="B120" s="175"/>
      <c r="C120" s="175"/>
      <c r="D120" s="175"/>
      <c r="E120" s="175"/>
      <c r="F120" s="175"/>
      <c r="G120" s="175"/>
      <c r="H120" s="17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 t="s">
        <v>102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68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37">
      <selection activeCell="K42" sqref="K42"/>
    </sheetView>
  </sheetViews>
  <sheetFormatPr defaultColWidth="9.140625" defaultRowHeight="12.75"/>
  <cols>
    <col min="10" max="10" width="9.8515625" style="0" bestFit="1" customWidth="1"/>
  </cols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340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341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204"/>
      <c r="I7" s="6">
        <v>111</v>
      </c>
      <c r="J7" s="20">
        <f>SUM(J8:J9)</f>
        <v>49080373</v>
      </c>
      <c r="K7" s="20">
        <f>SUM(K8:K9)</f>
        <v>24126370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18376153</v>
      </c>
      <c r="K8" s="13">
        <v>23773203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30704220</v>
      </c>
      <c r="K9" s="13">
        <v>353167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30925266</v>
      </c>
      <c r="K10" s="12">
        <f>K11+K12+K16+K20+K21+K22+K25+K26</f>
        <v>21985938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7663074</v>
      </c>
      <c r="K12" s="12">
        <f>SUM(K13:K15)</f>
        <v>9792533</v>
      </c>
    </row>
    <row r="13" spans="1:11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4849092</v>
      </c>
      <c r="K13" s="13">
        <v>5543154</v>
      </c>
    </row>
    <row r="14" spans="1:11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/>
      <c r="K14" s="13"/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2813982</v>
      </c>
      <c r="K15" s="13">
        <v>4249379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7776325</v>
      </c>
      <c r="K16" s="12">
        <f>SUM(K17:K19)</f>
        <v>7666313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4387869</v>
      </c>
      <c r="K17" s="13">
        <v>4533966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2302950</v>
      </c>
      <c r="K18" s="13">
        <v>2028004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1085506</v>
      </c>
      <c r="K19" s="13">
        <v>1104343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1748718</v>
      </c>
      <c r="K20" s="13">
        <v>2253167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2140221</v>
      </c>
      <c r="K21" s="13">
        <v>1719598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181341</v>
      </c>
      <c r="K22" s="12">
        <f>SUM(K23:K24)</f>
        <v>134269</v>
      </c>
    </row>
    <row r="23" spans="1:11" ht="12.75">
      <c r="A23" s="190" t="s">
        <v>143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/>
      <c r="K23" s="13"/>
    </row>
    <row r="24" spans="1:11" ht="12.75">
      <c r="A24" s="190" t="s">
        <v>144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181341</v>
      </c>
      <c r="K24" s="13">
        <v>134269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11415587</v>
      </c>
      <c r="K26" s="13">
        <v>420058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1105687</v>
      </c>
      <c r="K27" s="12">
        <f>SUM(K28:K32)</f>
        <v>1564575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1105687</v>
      </c>
      <c r="K29" s="13">
        <v>1564575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18889178</v>
      </c>
      <c r="K33" s="12">
        <f>SUM(K34:K37)</f>
        <v>9808273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18889178</v>
      </c>
      <c r="K35" s="13">
        <v>9808273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50186060</v>
      </c>
      <c r="K42" s="12">
        <f>K7+K27+K38+K40</f>
        <v>25690945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49814444</v>
      </c>
      <c r="K43" s="12">
        <f>K10+K33+K39+K41</f>
        <v>31794211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371616</v>
      </c>
      <c r="K44" s="12">
        <f>K42-K43</f>
        <v>-6103266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371616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6103266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371616</v>
      </c>
      <c r="K48" s="12">
        <f>K44-K47</f>
        <v>-6103266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371616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6103266</v>
      </c>
    </row>
    <row r="51" spans="1:11" ht="12.75">
      <c r="A51" s="182" t="s">
        <v>120</v>
      </c>
      <c r="B51" s="183"/>
      <c r="C51" s="183"/>
      <c r="D51" s="183"/>
      <c r="E51" s="183"/>
      <c r="F51" s="183"/>
      <c r="G51" s="183"/>
      <c r="H51" s="183"/>
      <c r="I51" s="228"/>
      <c r="J51" s="228"/>
      <c r="K51" s="229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188"/>
      <c r="J52" s="188"/>
      <c r="K52" s="189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82" t="s">
        <v>197</v>
      </c>
      <c r="B55" s="183"/>
      <c r="C55" s="183"/>
      <c r="D55" s="183"/>
      <c r="E55" s="183"/>
      <c r="F55" s="183"/>
      <c r="G55" s="183"/>
      <c r="H55" s="183"/>
      <c r="I55" s="228"/>
      <c r="J55" s="228"/>
      <c r="K55" s="229"/>
    </row>
    <row r="56" spans="1:11" ht="12.75">
      <c r="A56" s="186" t="s">
        <v>212</v>
      </c>
      <c r="B56" s="187"/>
      <c r="C56" s="187"/>
      <c r="D56" s="187"/>
      <c r="E56" s="187"/>
      <c r="F56" s="187"/>
      <c r="G56" s="187"/>
      <c r="H56" s="204"/>
      <c r="I56" s="21">
        <v>157</v>
      </c>
      <c r="J56" s="11">
        <v>371616</v>
      </c>
      <c r="K56" s="11">
        <v>-6103266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127073406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>
        <v>127073406</v>
      </c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127073406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127445022</v>
      </c>
      <c r="K67" s="18">
        <f>K56+K66</f>
        <v>-6103266</v>
      </c>
    </row>
    <row r="68" spans="1:11" ht="12.75">
      <c r="A68" s="182" t="s">
        <v>196</v>
      </c>
      <c r="B68" s="183"/>
      <c r="C68" s="183"/>
      <c r="D68" s="183"/>
      <c r="E68" s="183"/>
      <c r="F68" s="183"/>
      <c r="G68" s="183"/>
      <c r="H68" s="183"/>
      <c r="I68" s="228"/>
      <c r="J68" s="228"/>
      <c r="K68" s="229"/>
    </row>
    <row r="69" spans="1:1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188"/>
      <c r="J69" s="188"/>
      <c r="K69" s="189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2362204724409449" right="0.3937007874015748" top="0.984251968503937" bottom="0" header="0.5118110236220472" footer="0.5118110236220472"/>
  <pageSetup horizontalDpi="600" verticalDpi="600" orientation="portrait" paperSize="9" scale="87" r:id="rId1"/>
  <rowBreaks count="1" manualBreakCount="1">
    <brk id="50" max="255" man="1"/>
  </rowBreaks>
  <ignoredErrors>
    <ignoredError sqref="J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K19" sqref="K19"/>
    </sheetView>
  </sheetViews>
  <sheetFormatPr defaultColWidth="9.140625" defaultRowHeight="12.75"/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217"/>
    </row>
    <row r="2" spans="1:11" ht="12.75">
      <c r="A2" s="247" t="s">
        <v>340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9" t="s">
        <v>341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371616</v>
      </c>
      <c r="K8" s="13">
        <v>-6103266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8">
        <v>1748718</v>
      </c>
      <c r="K9" s="13">
        <v>2253167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8">
        <v>1116224</v>
      </c>
      <c r="K10" s="13">
        <v>3296663</v>
      </c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8">
        <v>10819131</v>
      </c>
      <c r="K11" s="13"/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8"/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14055689</v>
      </c>
      <c r="K14" s="12">
        <f>SUM(K8:K13)</f>
        <v>-553436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>
        <v>2960873</v>
      </c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>
        <v>16763</v>
      </c>
      <c r="K17" s="13">
        <v>32710</v>
      </c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>
        <v>12582</v>
      </c>
      <c r="K18" s="13">
        <v>4193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29345</v>
      </c>
      <c r="K19" s="12">
        <f>SUM(K15:K18)</f>
        <v>2997776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14026344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3551212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>
        <v>18418047</v>
      </c>
      <c r="K23" s="13">
        <v>75360</v>
      </c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>
        <v>7529280</v>
      </c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25947327</v>
      </c>
      <c r="K28" s="12">
        <f>SUM(K23:K27)</f>
        <v>75360</v>
      </c>
    </row>
    <row r="29" spans="1:11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609549</v>
      </c>
      <c r="K29" s="13">
        <v>1686641</v>
      </c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>
        <v>2927993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609549</v>
      </c>
      <c r="K32" s="12">
        <f>SUM(K29:K31)</f>
        <v>4614634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25337778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4539274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/>
      <c r="K36" s="13"/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>
        <v>5252371</v>
      </c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>
        <v>2077518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0</v>
      </c>
      <c r="K39" s="12">
        <f>SUM(K36:K38)</f>
        <v>7329889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>
        <v>17413173</v>
      </c>
      <c r="K40" s="13"/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>
        <v>23517581</v>
      </c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40930754</v>
      </c>
      <c r="K45" s="12">
        <f>SUM(K40:K44)</f>
        <v>0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7329889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40930754</v>
      </c>
      <c r="K47" s="12">
        <f>IF(K45&gt;K39,K45-K39,0)</f>
        <v>0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1566632</v>
      </c>
      <c r="K49" s="12">
        <f>IF(K21-K20+K34-K33+K47-K46&gt;0,K21-K20+K34-K33+K47-K46,0)</f>
        <v>760597</v>
      </c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2422833</v>
      </c>
      <c r="K50" s="13">
        <v>856201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/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>
        <v>1566632</v>
      </c>
      <c r="K52" s="13">
        <v>760597</v>
      </c>
    </row>
    <row r="53" spans="1:11" ht="12.75">
      <c r="A53" s="174" t="s">
        <v>184</v>
      </c>
      <c r="B53" s="175"/>
      <c r="C53" s="175"/>
      <c r="D53" s="175"/>
      <c r="E53" s="175"/>
      <c r="F53" s="175"/>
      <c r="G53" s="175"/>
      <c r="H53" s="175"/>
      <c r="I53" s="7">
        <v>44</v>
      </c>
      <c r="J53" s="10">
        <f>J50+J51-J52</f>
        <v>856201</v>
      </c>
      <c r="K53" s="18">
        <f>K50+K51-K52</f>
        <v>95604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6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G2" sqref="G2:H2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40544</v>
      </c>
      <c r="F2" s="99" t="s">
        <v>258</v>
      </c>
      <c r="G2" s="260">
        <v>40908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56700028</v>
      </c>
      <c r="K5" s="107">
        <v>56700028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/>
      <c r="K7" s="108"/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-42490115</v>
      </c>
      <c r="K8" s="108">
        <v>-42118498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371616</v>
      </c>
      <c r="K9" s="108">
        <v>-6103266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148647816</v>
      </c>
      <c r="K10" s="108">
        <v>148647816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163229345</v>
      </c>
      <c r="K14" s="109">
        <f>SUM(K5:K13)</f>
        <v>157126080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4" t="s">
        <v>312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11">
        <v>18</v>
      </c>
      <c r="J23" s="107"/>
      <c r="K23" s="107"/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Marijana Stančić</cp:lastModifiedBy>
  <cp:lastPrinted>2012-02-22T15:12:30Z</cp:lastPrinted>
  <dcterms:created xsi:type="dcterms:W3CDTF">2008-10-17T11:51:54Z</dcterms:created>
  <dcterms:modified xsi:type="dcterms:W3CDTF">2012-02-22T15:14:37Z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