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9320" windowHeight="87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<sst xmlns="http://schemas.openxmlformats.org/spreadsheetml/2006/main" count="394" uniqueCount="340">
  <si>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</si>
  <si>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</si>
  <si>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</si>
  <si>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</si>
  <si>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</si>
  <si>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</si>
  <si>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</si>
  <si>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</si>
  <si>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</si>
  <si>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</si>
  <si>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</si>
  <si>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</si>
  <si>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</si>
  <si>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</si>
  <si>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</si>
  <si>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</si>
  <si>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</si>
  <si>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</si>
  <si>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</si>
  <si>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</si>
  <si>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</si>
  <si>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</si>
  <si>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</si>
  <si>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</si>
  <si>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</si>
  <si>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</si>
  <si>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</si>
  <si>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</si>
  <si>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</si>
  <si>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</si>
  <si>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</si>
  <si>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</si>
  <si>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</si>
  <si>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</si>
  <si>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</si>
  <si>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</si>
  <si>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</si>
  <si>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</si>
  <si>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</si>
  <si>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</si>
  <si>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</si>
  <si>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</si>
  <si>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</si>
  <si>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</si>
  <si>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</si>
  <si>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</si>
  <si>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</si>
  <si>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</si>
  <si>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</si>
  <si>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</si>
  <si>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</si>
  <si>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</si>
  <si>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</si>
  <si>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</si>
  <si>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</si>
  <si>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</si>
  <si>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</si>
  <si>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</si>
  <si>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</si>
  <si>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</si>
  <si>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</si>
  <si>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</si>
  <si>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</si>
  <si>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</si>
  <si>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</si>
  <si>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</si>
  <si>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</si>
  <si>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</si>
  <si>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</si>
  <si>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</si>
  <si>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</si>
  <si>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</si>
  <si>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</si>
  <si>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</si>
  <si>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</si>
  <si>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</si>
  <si>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</si>
  <si>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</si>
  <si>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</si>
  <si>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</si>
  <si>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</si>
  <si>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</si>
  <si>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</si>
  <si>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</si>
  <si>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</si>
  <si>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</si>
  <si>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</si>
  <si>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</si>
  <si>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</si>
  <si>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</si>
  <si>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</si>
  <si>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</si>
  <si>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</si>
  <si>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</si>
  <si>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</si>
  <si>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</si>
  <si>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</si>
  <si>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</si>
  <si>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</si>
  <si>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</si>
  <si>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</si>
  <si>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</si>
  <si>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</si>
  <si>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</si>
  <si>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</si>
  <si>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</si>
  <si>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</si>
  <si>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</si>
  <si>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</si>
  <si>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</si>
  <si>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</si>
  <si>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</si>
  <si>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</si>
  <si>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</si>
  <si>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</si>
  <si>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</si>
  <si>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</si>
  <si>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</si>
  <si>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</si>
  <si>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</si>
  <si>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</si>
  <si>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</si>
  <si>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</si>
  <si>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</si>
  <si>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</si>
  <si>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</si>
  <si>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</si>
  <si>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</si>
  <si>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</si>
  <si>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</si>
  <si>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</si>
  <si>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</si>
  <si>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</si>
  <si>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</si>
  <si>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</si>
  <si>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</si>
  <si>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</si>
  <si>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</si>
  <si>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</si>
  <si>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</si>
  <si>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</si>
  <si>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</si>
  <si>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</si>
  <si>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</si>
  <si>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</si>
  <si>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</si>
  <si>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</si>
  <si>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</si>
  <si>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</si>
  <si>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</si>
  <si>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</si>
  <si>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</si>
  <si>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</si>
  <si>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</si>
  <si>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</si>
  <si>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</si>
  <si>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</si>
  <si>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</si>
  <si>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</si>
  <si>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</si>
  <si>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</si>
  <si>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</si>
  <si>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</si>
  <si>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</si>
  <si>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</si>
  <si>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</si>
  <si>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</si>
  <si>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</si>
  <si>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</si>
  <si>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</si>
  <si>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</si>
  <si>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</si>
  <si>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</si>
  <si>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</si>
  <si>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</si>
  <si>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</si>
  <si>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</si>
  <si>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</si>
  <si>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</si>
  <si>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</si>
  <si>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</si>
  <si>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</si>
  <si>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</si>
  <si>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</si>
  <si>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</si>
  <si>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</si>
  <si>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</si>
  <si>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</si>
  <si>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</si>
  <si>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</si>
  <si>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</si>
  <si>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</si>
  <si>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</si>
  <si>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</si>
  <si>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</si>
  <si>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</si>
  <si>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</si>
  <si>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</si>
  <si>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</si>
  <si>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</si>
  <si>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</si>
  <si>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</si>
  <si>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</si>
  <si>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</si>
  <si>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</si>
  <si>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</si>
  <si>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</si>
  <si>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</si>
  <si>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</si>
  <si>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</si>
  <si>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</si>
  <si>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</si>
  <si>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</si>
  <si>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</si>
  <si>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</si>
  <si>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</si>
  <si>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</si>
  <si>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</si>
  <si>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</si>
  <si>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</si>
  <si>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</si>
  <si>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</si>
  <si>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</si>
  <si>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</si>
  <si>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</si>
  <si>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</si>
  <si>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</si>
  <si>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</si>
  <si>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</si>
  <si>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</si>
  <si>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</si>
  <si>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</si>
  <si>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</si>
  <si>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</si>
  <si>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</si>
  <si>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</si>
  <si>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</si>
  <si>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</si>
  <si>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</si>
  <si>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</si>
  <si>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</si>
  <si>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</si>
  <si>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</si>
  <si>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</si>
  <si>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</si>
  <si>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</si>
  <si>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</si>
  <si>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</si>
  <si>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</si>
  <si>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</si>
  <si>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</si>
  <si>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</si>
  <si>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</si>
  <si>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</si>
  <si>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</si>
  <si>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</si>
  <si>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</si>
  <si>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</si>
  <si>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</si>
  <si>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</si>
  <si>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</si>
  <si>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</si>
  <si>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</si>
  <si>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</si>
  <si>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</si>
  <si>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</si>
  <si>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</si>
  <si>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</si>
  <si>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</si>
  <si>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</si>
  <si>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</si>
  <si>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</si>
  <si>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</si>
  <si>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</si>
  <si>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</si>
  <si>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</si>
  <si>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</si>
  <si>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</si>
  <si>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</si>
  <si>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</si>
  <si>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</si>
  <si>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</si>
  <si>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</si>
  <si>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</si>
  <si>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</si>
  <si>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</si>
  <si>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</si>
  <si>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</si>
  <si>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</si>
  <si>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</si>
  <si>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</si>
  <si>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</si>
  <si>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</si>
  <si>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</si>
  <si>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</si>
  <si>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</si>
  <si>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</si>
  <si>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</si>
  <si>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</si>
  <si>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</si>
  <si>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</si>
  <si>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</si>
  <si>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</si>
  <si>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</si>
  <si>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</si>
  <si>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</si>
  <si>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</si>
  <si>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</si>
  <si>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</si>
  <si>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</si>
  <si>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</si>
  <si>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</si>
  <si>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</si>
  <si>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</si>
  <si>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</si>
  <si>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</si>
  <si>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</si>
  <si>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</si>
  <si>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</si>
  <si>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</si>
  <si>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</si>
  <si>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02077507</t>
  </si>
  <si>
    <t>100006793</t>
  </si>
  <si>
    <t>94858559872</t>
  </si>
  <si>
    <t>HOTELI VODICE D.D.</t>
  </si>
  <si>
    <t>VODICE</t>
  </si>
  <si>
    <t>GRGURA NINSKOG 1</t>
  </si>
  <si>
    <t>financije@gmail.com</t>
  </si>
  <si>
    <t>www.hotelivodice d.d.</t>
  </si>
  <si>
    <t>ŠIBENSKO-KNINSKA</t>
  </si>
  <si>
    <t>NE</t>
  </si>
  <si>
    <t>5510</t>
  </si>
  <si>
    <t>KENDEŠ ANTINA</t>
  </si>
  <si>
    <t>022/451-465</t>
  </si>
  <si>
    <t>financije@hotelivodice.hr</t>
  </si>
  <si>
    <t>ZUBAK VLADAN</t>
  </si>
  <si>
    <t>u razdoblju 01.01.2011. do 30.09.2011.</t>
  </si>
  <si>
    <t>Obveznik: HOTELI VODICE D.D.</t>
  </si>
  <si>
    <t>stanje na dan 30.09.2011.</t>
  </si>
  <si>
    <t>Obveznik: HT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</si>
</sst>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gmail.com" TargetMode="External" /><Relationship Id="rId2" Type="http://schemas.openxmlformats.org/officeDocument/2006/relationships/hyperlink" Target="mailto:financije@hotelivodice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56" sqref="A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246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247</v>
      </c>
      <c r="B2" s="186"/>
      <c r="C2" s="186"/>
      <c r="D2" s="187"/>
      <c r="E2" s="120">
        <v>40544</v>
      </c>
      <c r="F2" s="12"/>
      <c r="G2" s="13" t="s">
        <v>248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315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249</v>
      </c>
      <c r="B6" s="136"/>
      <c r="C6" s="148" t="s">
        <v>321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250</v>
      </c>
      <c r="B8" s="192"/>
      <c r="C8" s="148" t="s">
        <v>322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251</v>
      </c>
      <c r="B10" s="183"/>
      <c r="C10" s="148" t="s">
        <v>323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252</v>
      </c>
      <c r="B12" s="136"/>
      <c r="C12" s="150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253</v>
      </c>
      <c r="B14" s="136"/>
      <c r="C14" s="181">
        <v>22211</v>
      </c>
      <c r="D14" s="182"/>
      <c r="E14" s="16"/>
      <c r="F14" s="150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254</v>
      </c>
      <c r="B16" s="136"/>
      <c r="C16" s="150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255</v>
      </c>
      <c r="B18" s="136"/>
      <c r="C18" s="178" t="s">
        <v>327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256</v>
      </c>
      <c r="B20" s="136"/>
      <c r="C20" s="173" t="s">
        <v>328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257</v>
      </c>
      <c r="B22" s="136"/>
      <c r="C22" s="121">
        <v>500</v>
      </c>
      <c r="D22" s="150" t="s">
        <v>325</v>
      </c>
      <c r="E22" s="170"/>
      <c r="F22" s="171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258</v>
      </c>
      <c r="B24" s="136"/>
      <c r="C24" s="121">
        <v>15</v>
      </c>
      <c r="D24" s="150" t="s">
        <v>329</v>
      </c>
      <c r="E24" s="170"/>
      <c r="F24" s="170"/>
      <c r="G24" s="171"/>
      <c r="H24" s="51" t="s">
        <v>259</v>
      </c>
      <c r="I24" s="122">
        <v>102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260</v>
      </c>
      <c r="B26" s="136"/>
      <c r="C26" s="123" t="s">
        <v>330</v>
      </c>
      <c r="D26" s="25"/>
      <c r="E26" s="33"/>
      <c r="F26" s="24"/>
      <c r="G26" s="172" t="s">
        <v>261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3" t="s">
        <v>262</v>
      </c>
      <c r="B28" s="164"/>
      <c r="C28" s="165"/>
      <c r="D28" s="165"/>
      <c r="E28" s="166" t="s">
        <v>263</v>
      </c>
      <c r="F28" s="167"/>
      <c r="G28" s="167"/>
      <c r="H28" s="168" t="s">
        <v>264</v>
      </c>
      <c r="I28" s="16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265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266</v>
      </c>
      <c r="B46" s="131"/>
      <c r="C46" s="150" t="s">
        <v>332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268</v>
      </c>
      <c r="B48" s="131"/>
      <c r="C48" s="137" t="s">
        <v>333</v>
      </c>
      <c r="D48" s="133"/>
      <c r="E48" s="134"/>
      <c r="F48" s="16"/>
      <c r="G48" s="51" t="s">
        <v>269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255</v>
      </c>
      <c r="B50" s="131"/>
      <c r="C50" s="132" t="s">
        <v>334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270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271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272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305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307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45" t="s">
        <v>275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A34:D34 A32:I32 A30:I30 I24 C14:D14 I26" name="Range1"/>
    <protectedRange sqref="C6:D6" name="Range1_1"/>
    <protectedRange sqref="C8:D8" name="Range1_2"/>
    <protectedRange sqref="C10:D10" name="Range1_3"/>
    <protectedRange sqref="C12:I12" name="Range1_4"/>
    <protectedRange sqref="F14:I14" name="Range1_5"/>
    <protectedRange sqref="C16:I16" name="Range1_6"/>
    <protectedRange sqref="C18:I18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gmail.com"/>
    <hyperlink ref="C50" r:id="rId2" display="financije@hotelivodice.hr"/>
  </hyperlinks>
  <printOptions/>
  <pageMargins left="0.75" right="0.75" top="1" bottom="1" header="0.5" footer="0.5"/>
  <pageSetup horizontalDpi="600" verticalDpi="600" orientation="portrait" paperSize="9" scale="77" r:id="rId3"/>
  <ignoredErrors>
    <ignoredError sqref="C6 C8 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2">
      <selection activeCell="A1" sqref="A1:K12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3" t="s">
        <v>151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57</v>
      </c>
      <c r="B4" s="199"/>
      <c r="C4" s="199"/>
      <c r="D4" s="199"/>
      <c r="E4" s="199"/>
      <c r="F4" s="199"/>
      <c r="G4" s="199"/>
      <c r="H4" s="200"/>
      <c r="I4" s="58" t="s">
        <v>276</v>
      </c>
      <c r="J4" s="59" t="s">
        <v>317</v>
      </c>
      <c r="K4" s="60" t="s">
        <v>318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58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11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273182951</v>
      </c>
      <c r="K8" s="53">
        <f>K9+K16+K26+K35+K39</f>
        <v>274582843</v>
      </c>
    </row>
    <row r="9" spans="1:11" ht="12.75">
      <c r="A9" s="211" t="s">
        <v>203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1" t="s">
        <v>110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12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111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206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207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208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204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273181707</v>
      </c>
      <c r="K16" s="53">
        <f>SUM(K17:K25)</f>
        <v>274581599</v>
      </c>
    </row>
    <row r="17" spans="1:11" ht="12.75">
      <c r="A17" s="211" t="s">
        <v>209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40824743</v>
      </c>
      <c r="K17" s="7">
        <v>40824743</v>
      </c>
    </row>
    <row r="18" spans="1:11" ht="12.75">
      <c r="A18" s="211" t="s">
        <v>245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227224140</v>
      </c>
      <c r="K18" s="7">
        <v>227699457</v>
      </c>
    </row>
    <row r="19" spans="1:11" ht="12.75">
      <c r="A19" s="211" t="s">
        <v>210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4060490</v>
      </c>
      <c r="K19" s="7">
        <v>4857263</v>
      </c>
    </row>
    <row r="20" spans="1:11" ht="12.75">
      <c r="A20" s="211" t="s">
        <v>25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1072334</v>
      </c>
      <c r="K20" s="7">
        <v>1200136</v>
      </c>
    </row>
    <row r="21" spans="1:11" ht="12.75">
      <c r="A21" s="211" t="s">
        <v>26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70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71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2.75">
      <c r="A24" s="211" t="s">
        <v>72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73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188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1244</v>
      </c>
      <c r="K26" s="53">
        <f>SUM(K27:K34)</f>
        <v>1244</v>
      </c>
    </row>
    <row r="27" spans="1:11" ht="12.75">
      <c r="A27" s="211" t="s">
        <v>74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75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76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81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82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1244</v>
      </c>
      <c r="K31" s="7">
        <v>1244</v>
      </c>
    </row>
    <row r="32" spans="1:11" ht="12.75">
      <c r="A32" s="211" t="s">
        <v>83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77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181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182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78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79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80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183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238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28910243</v>
      </c>
      <c r="K40" s="53">
        <f>K41+K49+K56+K64</f>
        <v>38185727</v>
      </c>
    </row>
    <row r="41" spans="1:11" ht="12.75">
      <c r="A41" s="211" t="s">
        <v>98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215370</v>
      </c>
      <c r="K41" s="53">
        <f>SUM(K42:K48)</f>
        <v>303410</v>
      </c>
    </row>
    <row r="42" spans="1:11" ht="12.75">
      <c r="A42" s="211" t="s">
        <v>115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215370</v>
      </c>
      <c r="K42" s="7">
        <v>303410</v>
      </c>
    </row>
    <row r="43" spans="1:11" ht="12.75">
      <c r="A43" s="211" t="s">
        <v>116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84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85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86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87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88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99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27723281</v>
      </c>
      <c r="K49" s="53">
        <f>SUM(K50:K55)</f>
        <v>35386135</v>
      </c>
    </row>
    <row r="50" spans="1:11" ht="12.75">
      <c r="A50" s="211" t="s">
        <v>198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199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5591635</v>
      </c>
      <c r="K51" s="7">
        <v>10535066</v>
      </c>
    </row>
    <row r="52" spans="1:11" ht="12.75">
      <c r="A52" s="211" t="s">
        <v>200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201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262798</v>
      </c>
      <c r="K53" s="7">
        <v>276325</v>
      </c>
    </row>
    <row r="54" spans="1:11" ht="12.75">
      <c r="A54" s="211" t="s">
        <v>8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95631</v>
      </c>
      <c r="K54" s="7">
        <v>352679</v>
      </c>
    </row>
    <row r="55" spans="1:11" ht="12.75">
      <c r="A55" s="211" t="s">
        <v>9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21773217</v>
      </c>
      <c r="K55" s="7">
        <v>24222065</v>
      </c>
    </row>
    <row r="56" spans="1:11" ht="12.75">
      <c r="A56" s="211" t="s">
        <v>100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115391</v>
      </c>
      <c r="K56" s="53">
        <f>SUM(K57:K63)</f>
        <v>2084227</v>
      </c>
    </row>
    <row r="57" spans="1:11" ht="12.75">
      <c r="A57" s="211" t="s">
        <v>74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75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240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81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82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83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115391</v>
      </c>
      <c r="K62" s="7">
        <v>2084227</v>
      </c>
    </row>
    <row r="63" spans="1:11" ht="12.75">
      <c r="A63" s="211" t="s">
        <v>44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205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856201</v>
      </c>
      <c r="K64" s="7">
        <v>411955</v>
      </c>
    </row>
    <row r="65" spans="1:11" ht="12.75">
      <c r="A65" s="208" t="s">
        <v>54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239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302093194</v>
      </c>
      <c r="K66" s="53">
        <f>K7+K8+K40+K65</f>
        <v>312768570</v>
      </c>
    </row>
    <row r="67" spans="1:11" ht="12.75">
      <c r="A67" s="214" t="s">
        <v>89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56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189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163229345</v>
      </c>
      <c r="K69" s="54">
        <f>K70+K71+K72+K78+K79+K82+K85</f>
        <v>168680017</v>
      </c>
    </row>
    <row r="70" spans="1:11" ht="12.75">
      <c r="A70" s="211" t="s">
        <v>139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56700028</v>
      </c>
      <c r="K70" s="7">
        <v>56700028</v>
      </c>
    </row>
    <row r="71" spans="1:11" ht="12.75">
      <c r="A71" s="211" t="s">
        <v>140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141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1" t="s">
        <v>142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143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131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132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133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134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148647816</v>
      </c>
      <c r="K78" s="7">
        <v>148647816</v>
      </c>
    </row>
    <row r="79" spans="1:11" ht="12.75">
      <c r="A79" s="211" t="s">
        <v>236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-42490115</v>
      </c>
      <c r="K79" s="53">
        <f>K80-K81</f>
        <v>-42118499</v>
      </c>
    </row>
    <row r="80" spans="1:11" ht="12.75">
      <c r="A80" s="220" t="s">
        <v>167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35412</v>
      </c>
      <c r="K80" s="7"/>
    </row>
    <row r="81" spans="1:11" ht="12.75">
      <c r="A81" s="220" t="s">
        <v>168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42525527</v>
      </c>
      <c r="K81" s="7">
        <v>42118499</v>
      </c>
    </row>
    <row r="82" spans="1:11" ht="12.75">
      <c r="A82" s="211" t="s">
        <v>237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371616</v>
      </c>
      <c r="K82" s="53">
        <f>K83-K84</f>
        <v>5450672</v>
      </c>
    </row>
    <row r="83" spans="1:11" ht="12.75">
      <c r="A83" s="220" t="s">
        <v>169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371616</v>
      </c>
      <c r="K83" s="7">
        <v>5450672</v>
      </c>
    </row>
    <row r="84" spans="1:11" ht="12.75">
      <c r="A84" s="220" t="s">
        <v>170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171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17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127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128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129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8" t="s">
        <v>18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129205767</v>
      </c>
      <c r="K90" s="53">
        <f>SUM(K91:K99)</f>
        <v>124889008</v>
      </c>
    </row>
    <row r="91" spans="1:11" ht="12.75">
      <c r="A91" s="211" t="s">
        <v>130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241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92034960</v>
      </c>
      <c r="K93" s="7">
        <v>87718201</v>
      </c>
    </row>
    <row r="94" spans="1:11" ht="12.75">
      <c r="A94" s="211" t="s">
        <v>242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243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244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92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90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91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37170807</v>
      </c>
      <c r="K99" s="7">
        <v>37170807</v>
      </c>
    </row>
    <row r="100" spans="1:11" ht="12.75">
      <c r="A100" s="208" t="s">
        <v>19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9658082</v>
      </c>
      <c r="K100" s="53">
        <f>SUM(K101:K112)</f>
        <v>19199545</v>
      </c>
    </row>
    <row r="101" spans="1:11" ht="12.75">
      <c r="A101" s="211" t="s">
        <v>130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241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20722</v>
      </c>
      <c r="K102" s="7">
        <v>100000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1369001</v>
      </c>
      <c r="K103" s="7">
        <v>5348464</v>
      </c>
    </row>
    <row r="104" spans="1:11" ht="12.75">
      <c r="A104" s="211" t="s">
        <v>242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167103</v>
      </c>
      <c r="K104" s="7">
        <v>1105513</v>
      </c>
    </row>
    <row r="105" spans="1:11" ht="12.75">
      <c r="A105" s="211" t="s">
        <v>243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5943602</v>
      </c>
      <c r="K105" s="7">
        <v>9400338</v>
      </c>
    </row>
    <row r="106" spans="1:11" ht="12.75">
      <c r="A106" s="211" t="s">
        <v>244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92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93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345622</v>
      </c>
      <c r="K108" s="7">
        <v>648347</v>
      </c>
    </row>
    <row r="109" spans="1:11" ht="12.75">
      <c r="A109" s="211" t="s">
        <v>94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1806570</v>
      </c>
      <c r="K109" s="7">
        <v>2500665</v>
      </c>
    </row>
    <row r="110" spans="1:11" ht="12.75">
      <c r="A110" s="211" t="s">
        <v>97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95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96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5462</v>
      </c>
      <c r="K112" s="7">
        <v>96218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23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302093194</v>
      </c>
      <c r="K114" s="53">
        <f>K69+K86+K90+K100+K113</f>
        <v>312768570</v>
      </c>
    </row>
    <row r="115" spans="1:11" ht="12.75">
      <c r="A115" s="230" t="s">
        <v>55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308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184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6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7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309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5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337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57</v>
      </c>
      <c r="B4" s="239"/>
      <c r="C4" s="239"/>
      <c r="D4" s="239"/>
      <c r="E4" s="239"/>
      <c r="F4" s="239"/>
      <c r="G4" s="239"/>
      <c r="H4" s="239"/>
      <c r="I4" s="58" t="s">
        <v>277</v>
      </c>
      <c r="J4" s="238" t="s">
        <v>317</v>
      </c>
      <c r="K4" s="238"/>
      <c r="L4" s="238" t="s">
        <v>318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24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18126086</v>
      </c>
      <c r="K7" s="54">
        <f>SUM(K8:K9)</f>
        <v>13715088</v>
      </c>
      <c r="L7" s="54">
        <f>SUM(L8:L9)</f>
        <v>22341108</v>
      </c>
      <c r="M7" s="54">
        <f>SUM(M8:M9)</f>
        <v>15642420</v>
      </c>
    </row>
    <row r="8" spans="1:13" ht="12.75">
      <c r="A8" s="208" t="s">
        <v>150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16045230</v>
      </c>
      <c r="K8" s="7">
        <v>11741064</v>
      </c>
      <c r="L8" s="7">
        <v>22116802</v>
      </c>
      <c r="M8" s="7">
        <v>15550618</v>
      </c>
    </row>
    <row r="9" spans="1:13" ht="12.75">
      <c r="A9" s="208" t="s">
        <v>101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2080856</v>
      </c>
      <c r="K9" s="7">
        <v>1974024</v>
      </c>
      <c r="L9" s="7">
        <v>224306</v>
      </c>
      <c r="M9" s="7">
        <v>91802</v>
      </c>
    </row>
    <row r="10" spans="1:13" ht="12.75">
      <c r="A10" s="208" t="s">
        <v>10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25050020</v>
      </c>
      <c r="K10" s="53">
        <f>K11+K12+K16+K20+K21+K22+K25+K26</f>
        <v>17859737</v>
      </c>
      <c r="L10" s="53">
        <f>L11+L12+L16+L20+L21+L22+L25+L26</f>
        <v>15536006</v>
      </c>
      <c r="M10" s="53">
        <f>M11+M12+M16+M20+M21+M22+M25+M26</f>
        <v>7651596</v>
      </c>
    </row>
    <row r="11" spans="1:13" ht="12.75">
      <c r="A11" s="208" t="s">
        <v>102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20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6131037</v>
      </c>
      <c r="K12" s="53">
        <f>SUM(K13:K15)</f>
        <v>3326321</v>
      </c>
      <c r="L12" s="53">
        <f>SUM(L13:L15)</f>
        <v>8009633</v>
      </c>
      <c r="M12" s="53">
        <f>SUM(M13:M15)</f>
        <v>4376466</v>
      </c>
    </row>
    <row r="13" spans="1:13" ht="12.75">
      <c r="A13" s="211" t="s">
        <v>144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4037915</v>
      </c>
      <c r="K13" s="7">
        <v>2361195</v>
      </c>
      <c r="L13" s="7">
        <v>4665524</v>
      </c>
      <c r="M13" s="7">
        <v>2543692</v>
      </c>
    </row>
    <row r="14" spans="1:13" ht="12.75">
      <c r="A14" s="211" t="s">
        <v>145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2093122</v>
      </c>
      <c r="K15" s="7">
        <v>965126</v>
      </c>
      <c r="L15" s="7">
        <v>3344109</v>
      </c>
      <c r="M15" s="7">
        <v>1832774</v>
      </c>
    </row>
    <row r="16" spans="1:13" ht="12.75">
      <c r="A16" s="208" t="s">
        <v>21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5901374</v>
      </c>
      <c r="K16" s="53">
        <f>SUM(K17:K19)</f>
        <v>2460460</v>
      </c>
      <c r="L16" s="53">
        <f>SUM(L17:L19)</f>
        <v>5955563</v>
      </c>
      <c r="M16" s="53">
        <f>SUM(M17:M19)</f>
        <v>2649756</v>
      </c>
    </row>
    <row r="17" spans="1:13" ht="12.75">
      <c r="A17" s="211" t="s">
        <v>60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3291664</v>
      </c>
      <c r="K17" s="7">
        <v>1420632</v>
      </c>
      <c r="L17" s="7">
        <v>3529774</v>
      </c>
      <c r="M17" s="7">
        <v>1584829</v>
      </c>
    </row>
    <row r="18" spans="1:13" ht="12.75">
      <c r="A18" s="211" t="s">
        <v>61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1793145</v>
      </c>
      <c r="K18" s="7">
        <v>693301</v>
      </c>
      <c r="L18" s="7">
        <v>1568674</v>
      </c>
      <c r="M18" s="7">
        <v>682903</v>
      </c>
    </row>
    <row r="19" spans="1:13" ht="12.75">
      <c r="A19" s="211" t="s">
        <v>62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816565</v>
      </c>
      <c r="K19" s="7">
        <v>346527</v>
      </c>
      <c r="L19" s="7">
        <v>857115</v>
      </c>
      <c r="M19" s="7">
        <v>382024</v>
      </c>
    </row>
    <row r="20" spans="1:13" ht="12.75">
      <c r="A20" s="208" t="s">
        <v>103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/>
      <c r="K20" s="7"/>
      <c r="L20" s="7"/>
      <c r="M20" s="7"/>
    </row>
    <row r="21" spans="1:13" ht="12.75">
      <c r="A21" s="208" t="s">
        <v>104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1716304</v>
      </c>
      <c r="K21" s="7">
        <v>873484</v>
      </c>
      <c r="L21" s="7">
        <v>1367425</v>
      </c>
      <c r="M21" s="7">
        <v>523570</v>
      </c>
    </row>
    <row r="22" spans="1:13" ht="12.75">
      <c r="A22" s="208" t="s">
        <v>22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123001</v>
      </c>
      <c r="K22" s="53">
        <f>SUM(K23:K24)</f>
        <v>41304</v>
      </c>
      <c r="L22" s="53">
        <f>SUM(L23:L24)</f>
        <v>126208</v>
      </c>
      <c r="M22" s="53">
        <f>SUM(M23:M24)</f>
        <v>40358</v>
      </c>
    </row>
    <row r="23" spans="1:13" ht="12.75">
      <c r="A23" s="211" t="s">
        <v>135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136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123001</v>
      </c>
      <c r="K24" s="7">
        <v>41304</v>
      </c>
      <c r="L24" s="7">
        <v>126208</v>
      </c>
      <c r="M24" s="7">
        <v>40358</v>
      </c>
    </row>
    <row r="25" spans="1:13" ht="12.75">
      <c r="A25" s="208" t="s">
        <v>105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48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11178304</v>
      </c>
      <c r="K26" s="7">
        <v>11158168</v>
      </c>
      <c r="L26" s="7">
        <v>77177</v>
      </c>
      <c r="M26" s="7">
        <v>61446</v>
      </c>
    </row>
    <row r="27" spans="1:13" ht="12.75">
      <c r="A27" s="208" t="s">
        <v>211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755577</v>
      </c>
      <c r="K27" s="53">
        <f>SUM(K28:K32)</f>
        <v>365619</v>
      </c>
      <c r="L27" s="53">
        <f>SUM(L28:L32)</f>
        <v>3169393</v>
      </c>
      <c r="M27" s="53">
        <f>SUM(M28:M32)</f>
        <v>62658</v>
      </c>
    </row>
    <row r="28" spans="1:13" ht="12.75">
      <c r="A28" s="208" t="s">
        <v>225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153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755577</v>
      </c>
      <c r="K29" s="7">
        <v>365619</v>
      </c>
      <c r="L29" s="7">
        <v>3169393</v>
      </c>
      <c r="M29" s="7">
        <v>62658</v>
      </c>
    </row>
    <row r="30" spans="1:13" ht="12.75">
      <c r="A30" s="208" t="s">
        <v>137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221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138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212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11484769</v>
      </c>
      <c r="K33" s="53">
        <f>SUM(K34:K37)</f>
        <v>3788344</v>
      </c>
      <c r="L33" s="53">
        <f>SUM(L34:L37)</f>
        <v>4523823</v>
      </c>
      <c r="M33" s="53">
        <f>SUM(M34:M37)</f>
        <v>721356</v>
      </c>
    </row>
    <row r="34" spans="1:13" ht="12.75">
      <c r="A34" s="208" t="s">
        <v>64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63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11484769</v>
      </c>
      <c r="K35" s="7">
        <v>3788344</v>
      </c>
      <c r="L35" s="7">
        <v>4523823</v>
      </c>
      <c r="M35" s="7">
        <v>721356</v>
      </c>
    </row>
    <row r="36" spans="1:13" ht="12.75">
      <c r="A36" s="208" t="s">
        <v>222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65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193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194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223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224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213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18881663</v>
      </c>
      <c r="K42" s="53">
        <f>K7+K27+K38+K40</f>
        <v>14080707</v>
      </c>
      <c r="L42" s="53">
        <f>L7+L27+L38+L40</f>
        <v>25510501</v>
      </c>
      <c r="M42" s="53">
        <f>M7+M27+M38+M40</f>
        <v>15705078</v>
      </c>
    </row>
    <row r="43" spans="1:13" ht="12.75">
      <c r="A43" s="208" t="s">
        <v>214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36534789</v>
      </c>
      <c r="K43" s="53">
        <f>K10+K33+K39+K41</f>
        <v>21648081</v>
      </c>
      <c r="L43" s="53">
        <f>L10+L33+L39+L41</f>
        <v>20059829</v>
      </c>
      <c r="M43" s="53">
        <f>M10+M33+M39+M41</f>
        <v>8372952</v>
      </c>
    </row>
    <row r="44" spans="1:13" ht="12.75">
      <c r="A44" s="208" t="s">
        <v>234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-17653126</v>
      </c>
      <c r="K44" s="53">
        <f>K42-K43</f>
        <v>-7567374</v>
      </c>
      <c r="L44" s="53">
        <f>L42-L43</f>
        <v>5450672</v>
      </c>
      <c r="M44" s="53">
        <f>M42-M43</f>
        <v>7332126</v>
      </c>
    </row>
    <row r="45" spans="1:13" ht="12.75">
      <c r="A45" s="220" t="s">
        <v>216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5450672</v>
      </c>
      <c r="M45" s="53">
        <f>IF(M42&gt;M43,M42-M43,0)</f>
        <v>7332126</v>
      </c>
    </row>
    <row r="46" spans="1:13" ht="12.75">
      <c r="A46" s="220" t="s">
        <v>217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17653126</v>
      </c>
      <c r="K46" s="53">
        <f>IF(K43&gt;K42,K43-K42,0)</f>
        <v>7567374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215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235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-17653126</v>
      </c>
      <c r="K48" s="53">
        <f>K44-K47</f>
        <v>-7567374</v>
      </c>
      <c r="L48" s="53">
        <f>L44-L47</f>
        <v>5450672</v>
      </c>
      <c r="M48" s="53">
        <f>M44-M47</f>
        <v>7332126</v>
      </c>
    </row>
    <row r="49" spans="1:13" ht="12.75">
      <c r="A49" s="220" t="s">
        <v>190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5450672</v>
      </c>
      <c r="M49" s="53">
        <f>IF(M48&gt;0,M48,0)</f>
        <v>7332126</v>
      </c>
    </row>
    <row r="50" spans="1:13" ht="12.75">
      <c r="A50" s="241" t="s">
        <v>218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17653126</v>
      </c>
      <c r="K50" s="61">
        <f>IF(K48&lt;0,-K48,0)</f>
        <v>7567374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310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185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232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233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187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202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-17653126</v>
      </c>
      <c r="K56" s="6">
        <v>-7567374</v>
      </c>
      <c r="L56" s="6">
        <v>5450672</v>
      </c>
      <c r="M56" s="6">
        <v>7332126</v>
      </c>
    </row>
    <row r="57" spans="1:13" ht="12.75">
      <c r="A57" s="208" t="s">
        <v>219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226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227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43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228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229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230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231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220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191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192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-17653126</v>
      </c>
      <c r="K67" s="61">
        <f>K56+K66</f>
        <v>-7567374</v>
      </c>
      <c r="L67" s="61">
        <f>L56+L66</f>
        <v>5450672</v>
      </c>
      <c r="M67" s="61">
        <f>M56+M66</f>
        <v>7332126</v>
      </c>
    </row>
    <row r="68" spans="1:13" ht="12.75" customHeight="1">
      <c r="A68" s="251" t="s">
        <v>311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186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232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233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51" sqref="A51:H51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281</v>
      </c>
      <c r="K5" s="69" t="s">
        <v>282</v>
      </c>
    </row>
    <row r="6" spans="1:11" ht="12.75">
      <c r="A6" s="217" t="s">
        <v>154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38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-17653126</v>
      </c>
      <c r="K7" s="7">
        <v>5450672</v>
      </c>
    </row>
    <row r="8" spans="1:11" ht="12.75">
      <c r="A8" s="211" t="s">
        <v>39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40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6072685</v>
      </c>
      <c r="K9" s="7">
        <v>5562000</v>
      </c>
    </row>
    <row r="10" spans="1:11" ht="12.75">
      <c r="A10" s="211" t="s">
        <v>41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6008469</v>
      </c>
      <c r="K10" s="7"/>
    </row>
    <row r="11" spans="1:11" ht="12.75">
      <c r="A11" s="211" t="s">
        <v>42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49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08" t="s">
        <v>155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-5571972</v>
      </c>
      <c r="K13" s="53">
        <f>SUM(K7:K12)</f>
        <v>11012672</v>
      </c>
    </row>
    <row r="14" spans="1:11" ht="12.75">
      <c r="A14" s="211" t="s">
        <v>50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51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7662854</v>
      </c>
    </row>
    <row r="16" spans="1:11" ht="12.75">
      <c r="A16" s="211" t="s">
        <v>52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23798</v>
      </c>
      <c r="K16" s="7">
        <v>88040</v>
      </c>
    </row>
    <row r="17" spans="1:11" ht="12.75">
      <c r="A17" s="211" t="s">
        <v>53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8" t="s">
        <v>156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23798</v>
      </c>
      <c r="K18" s="53">
        <f>SUM(K14:K17)</f>
        <v>7750894</v>
      </c>
    </row>
    <row r="19" spans="1:11" ht="12.75">
      <c r="A19" s="208" t="s">
        <v>34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3261778</v>
      </c>
    </row>
    <row r="20" spans="1:11" ht="12.75">
      <c r="A20" s="208" t="s">
        <v>35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5595770</v>
      </c>
      <c r="K20" s="53">
        <f>IF(K18&gt;K13,K18-K13,0)</f>
        <v>0</v>
      </c>
    </row>
    <row r="21" spans="1:11" ht="12.75">
      <c r="A21" s="217" t="s">
        <v>157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176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18028363</v>
      </c>
      <c r="K22" s="7"/>
    </row>
    <row r="23" spans="1:11" ht="12.75">
      <c r="A23" s="211" t="s">
        <v>177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178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179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180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5322161</v>
      </c>
      <c r="K26" s="7"/>
    </row>
    <row r="27" spans="1:11" ht="12.75">
      <c r="A27" s="208" t="s">
        <v>166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23350524</v>
      </c>
      <c r="K27" s="53">
        <f>SUM(K22:K26)</f>
        <v>0</v>
      </c>
    </row>
    <row r="28" spans="1:11" ht="12.75">
      <c r="A28" s="211" t="s">
        <v>113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>
        <v>1400892</v>
      </c>
    </row>
    <row r="29" spans="1:11" ht="12.75">
      <c r="A29" s="211" t="s">
        <v>114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14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>
        <v>1967836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0</v>
      </c>
      <c r="K31" s="53">
        <f>SUM(K28:K30)</f>
        <v>3368728</v>
      </c>
    </row>
    <row r="32" spans="1:11" ht="12.75">
      <c r="A32" s="208" t="s">
        <v>36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23350524</v>
      </c>
      <c r="K32" s="53">
        <f>IF(K27&gt;K31,K27-K31,0)</f>
        <v>0</v>
      </c>
    </row>
    <row r="33" spans="1:11" ht="12.75">
      <c r="A33" s="208" t="s">
        <v>37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3368728</v>
      </c>
    </row>
    <row r="34" spans="1:11" ht="12.75">
      <c r="A34" s="217" t="s">
        <v>158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172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27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3646562</v>
      </c>
      <c r="K37" s="7"/>
    </row>
    <row r="38" spans="1:11" ht="12.75">
      <c r="A38" s="208" t="s">
        <v>66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3646562</v>
      </c>
      <c r="K38" s="53">
        <f>SUM(K35:K37)</f>
        <v>0</v>
      </c>
    </row>
    <row r="39" spans="1:11" ht="12.75">
      <c r="A39" s="211" t="s">
        <v>29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23215982</v>
      </c>
      <c r="K39" s="7">
        <v>337296</v>
      </c>
    </row>
    <row r="40" spans="1:11" ht="12.75">
      <c r="A40" s="211" t="s">
        <v>30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8" t="s">
        <v>67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23215982</v>
      </c>
      <c r="K44" s="53">
        <f>SUM(K39:K43)</f>
        <v>337296</v>
      </c>
    </row>
    <row r="45" spans="1:11" ht="12.75">
      <c r="A45" s="208" t="s">
        <v>15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8" t="s">
        <v>16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19569420</v>
      </c>
      <c r="K46" s="53">
        <f>IF(K44&gt;K38,K44-K38,0)</f>
        <v>337296</v>
      </c>
    </row>
    <row r="47" spans="1:11" ht="12.75">
      <c r="A47" s="211" t="s">
        <v>68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69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1814666</v>
      </c>
      <c r="K48" s="53">
        <f>IF(K20-K19+K33-K32+K46-K45&gt;0,K20-K19+K33-K32+K46-K45,0)</f>
        <v>444246</v>
      </c>
    </row>
    <row r="49" spans="1:11" ht="12.75">
      <c r="A49" s="211" t="s">
        <v>159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2422833</v>
      </c>
      <c r="K49" s="7">
        <v>856201</v>
      </c>
    </row>
    <row r="50" spans="1:11" ht="12.75">
      <c r="A50" s="211" t="s">
        <v>173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174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1814666</v>
      </c>
      <c r="K51" s="7">
        <v>444246</v>
      </c>
    </row>
    <row r="52" spans="1:11" ht="12.75">
      <c r="A52" s="223" t="s">
        <v>175</v>
      </c>
      <c r="B52" s="224"/>
      <c r="C52" s="224"/>
      <c r="D52" s="224"/>
      <c r="E52" s="224"/>
      <c r="F52" s="224"/>
      <c r="G52" s="224"/>
      <c r="H52" s="224"/>
      <c r="I52" s="4">
        <v>44</v>
      </c>
      <c r="J52" s="65">
        <f>J49+J50-J51</f>
        <v>608167</v>
      </c>
      <c r="K52" s="61">
        <f>K49+K50-K51</f>
        <v>411955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336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339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281</v>
      </c>
      <c r="K5" s="73" t="s">
        <v>282</v>
      </c>
    </row>
    <row r="6" spans="1:11" ht="12.75">
      <c r="A6" s="217" t="s">
        <v>154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197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117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118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119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120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196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121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126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45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107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157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163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164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319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320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165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112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108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109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158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172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27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28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47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29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30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31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32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33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146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160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147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13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159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173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174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175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3" sqref="N3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7" t="s">
        <v>279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280</v>
      </c>
      <c r="D2" s="287"/>
      <c r="E2" s="77">
        <v>40544</v>
      </c>
      <c r="F2" s="43" t="s">
        <v>248</v>
      </c>
      <c r="G2" s="288">
        <v>40816</v>
      </c>
      <c r="H2" s="289"/>
      <c r="I2" s="74"/>
      <c r="J2" s="74"/>
      <c r="K2" s="74"/>
      <c r="L2" s="78"/>
    </row>
    <row r="3" spans="1:11" ht="23.25">
      <c r="A3" s="290" t="s">
        <v>57</v>
      </c>
      <c r="B3" s="290"/>
      <c r="C3" s="290"/>
      <c r="D3" s="290"/>
      <c r="E3" s="290"/>
      <c r="F3" s="290"/>
      <c r="G3" s="290"/>
      <c r="H3" s="290"/>
      <c r="I3" s="81" t="s">
        <v>303</v>
      </c>
      <c r="J3" s="82" t="s">
        <v>148</v>
      </c>
      <c r="K3" s="82" t="s">
        <v>149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281</v>
      </c>
      <c r="K4" s="83" t="s">
        <v>282</v>
      </c>
    </row>
    <row r="5" spans="1:11" ht="12.75">
      <c r="A5" s="279" t="s">
        <v>283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56700028</v>
      </c>
      <c r="K5" s="45">
        <v>56700028</v>
      </c>
    </row>
    <row r="6" spans="1:11" ht="12.75">
      <c r="A6" s="279" t="s">
        <v>284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285</v>
      </c>
      <c r="B7" s="280"/>
      <c r="C7" s="280"/>
      <c r="D7" s="280"/>
      <c r="E7" s="280"/>
      <c r="F7" s="280"/>
      <c r="G7" s="280"/>
      <c r="H7" s="280"/>
      <c r="I7" s="44">
        <v>3</v>
      </c>
      <c r="J7" s="46"/>
      <c r="K7" s="46"/>
    </row>
    <row r="8" spans="1:11" ht="12.75">
      <c r="A8" s="279" t="s">
        <v>286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-42490115</v>
      </c>
      <c r="K8" s="46">
        <v>-42118499</v>
      </c>
    </row>
    <row r="9" spans="1:11" ht="12.75">
      <c r="A9" s="279" t="s">
        <v>287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371616</v>
      </c>
      <c r="K9" s="46">
        <v>5450672</v>
      </c>
    </row>
    <row r="10" spans="1:11" ht="12.75">
      <c r="A10" s="279" t="s">
        <v>288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148647816</v>
      </c>
      <c r="K10" s="46">
        <v>148647816</v>
      </c>
    </row>
    <row r="11" spans="1:11" ht="12.75">
      <c r="A11" s="279" t="s">
        <v>289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290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291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292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163229345</v>
      </c>
      <c r="K14" s="79">
        <f>SUM(K5:K13)</f>
        <v>168680017</v>
      </c>
    </row>
    <row r="15" spans="1:11" ht="12.75">
      <c r="A15" s="279" t="s">
        <v>293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294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295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296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297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298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299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300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301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302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278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2011-11-02T15:56:44Z</cp:lastPrinted>
  <dcterms:created xsi:type="dcterms:W3CDTF">2008-10-17T11:51:54Z</dcterms:created>
  <dcterms:modified xsi:type="dcterms:W3CDTF">2011-11-03T10:36:17Z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