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01" windowWidth="19320" windowHeight="874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<sst xmlns="http://schemas.openxmlformats.org/spreadsheetml/2006/main" count="395" uniqueCount="342">
  <si>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</si>
  <si>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</si>
  <si>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</si>
  <si>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</si>
  <si>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</si>
  <si>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</si>
  <si>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</si>
  <si>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</si>
  <si>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</si>
  <si>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</si>
  <si>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</si>
  <si>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</si>
  <si>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</si>
  <si>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</si>
  <si>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</si>
  <si>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</si>
  <si>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</si>
  <si>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</si>
  <si>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</si>
  <si>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</si>
  <si>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</si>
  <si>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</si>
  <si>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</si>
  <si>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</si>
  <si>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</si>
  <si>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</si>
  <si>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</si>
  <si>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</si>
  <si>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</si>
  <si>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</si>
  <si>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</si>
  <si>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</si>
  <si>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</si>
  <si>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</si>
  <si>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</si>
  <si>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</si>
  <si>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</si>
  <si>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</si>
  <si>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</si>
  <si>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</si>
  <si>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</si>
  <si>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</si>
  <si>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</si>
  <si>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</si>
  <si>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</si>
  <si>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</si>
  <si>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</si>
  <si>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</si>
  <si>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</si>
  <si>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</si>
  <si>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</si>
  <si>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</si>
  <si>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</si>
  <si>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</si>
  <si>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</si>
  <si>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</si>
  <si>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</si>
  <si>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</si>
  <si>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</si>
  <si>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</si>
  <si>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</si>
  <si>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</si>
  <si>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</si>
  <si>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</si>
  <si>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</si>
  <si>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</si>
  <si>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</si>
  <si>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</si>
  <si>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</si>
  <si>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</si>
  <si>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</si>
  <si>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</si>
  <si>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</si>
  <si>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</si>
  <si>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</si>
  <si>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</si>
  <si>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</si>
  <si>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</si>
  <si>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</si>
  <si>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</si>
  <si>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</si>
  <si>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</si>
  <si>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</si>
  <si>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</si>
  <si>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</si>
  <si>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</si>
  <si>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</si>
  <si>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</si>
  <si>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</si>
  <si>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</si>
  <si>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</si>
  <si>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</si>
  <si>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</si>
  <si>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</si>
  <si>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</si>
  <si>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</si>
  <si>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</si>
  <si>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</si>
  <si>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</si>
  <si>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</si>
  <si>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</si>
  <si>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</si>
  <si>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</si>
  <si>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</si>
  <si>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</si>
  <si>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</si>
  <si>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</si>
  <si>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</si>
  <si>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</si>
  <si>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</si>
  <si>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</si>
  <si>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</si>
  <si>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</si>
  <si>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</si>
  <si>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</si>
  <si>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</si>
  <si>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</si>
  <si>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</si>
  <si>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</si>
  <si>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</si>
  <si>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</si>
  <si>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</si>
  <si>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</si>
  <si>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</si>
  <si>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</si>
  <si>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</si>
  <si>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</si>
  <si>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</si>
  <si>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</si>
  <si>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</si>
  <si>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</si>
  <si>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</si>
  <si>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</si>
  <si>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</si>
  <si>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</si>
  <si>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</si>
  <si>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</si>
  <si>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</si>
  <si>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</si>
  <si>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</si>
  <si>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</si>
  <si>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</si>
  <si>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</si>
  <si>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</si>
  <si>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</si>
  <si>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</si>
  <si>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</si>
  <si>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</si>
  <si>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</si>
  <si>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</si>
  <si>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</si>
  <si>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</si>
  <si>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</si>
  <si>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</si>
  <si>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</si>
  <si>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</si>
  <si>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</si>
  <si>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</si>
  <si>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</si>
  <si>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</si>
  <si>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</si>
  <si>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</si>
  <si>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</si>
  <si>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</si>
  <si>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</si>
  <si>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</si>
  <si>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</si>
  <si>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</si>
  <si>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</si>
  <si>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</si>
  <si>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</si>
  <si>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</si>
  <si>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</si>
  <si>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</si>
  <si>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</si>
  <si>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</si>
  <si>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</si>
  <si>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</si>
  <si>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</si>
  <si>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</si>
  <si>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</si>
  <si>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</si>
  <si>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</si>
  <si>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</si>
  <si>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</si>
  <si>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</si>
  <si>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</si>
  <si>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</si>
  <si>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</si>
  <si>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</si>
  <si>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</si>
  <si>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</si>
  <si>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</si>
  <si>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</si>
  <si>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</si>
  <si>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</si>
  <si>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</si>
  <si>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</si>
  <si>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</si>
  <si>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</si>
  <si>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</si>
  <si>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</si>
  <si>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</si>
  <si>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</si>
  <si>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</si>
  <si>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</si>
  <si>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</si>
  <si>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</si>
  <si>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</si>
  <si>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</si>
  <si>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</si>
  <si>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</si>
  <si>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</si>
  <si>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</si>
  <si>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</si>
  <si>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</si>
  <si>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</si>
  <si>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</si>
  <si>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</si>
  <si>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</si>
  <si>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</si>
  <si>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</si>
  <si>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</si>
  <si>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</si>
  <si>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</si>
  <si>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</si>
  <si>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</si>
  <si>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</si>
  <si>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</si>
  <si>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</si>
  <si>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</si>
  <si>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</si>
  <si>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</si>
  <si>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</si>
  <si>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</si>
  <si>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</si>
  <si>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</si>
  <si>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</si>
  <si>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</si>
  <si>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</si>
  <si>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</si>
  <si>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</si>
  <si>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</si>
  <si>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</si>
  <si>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</si>
  <si>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</si>
  <si>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</si>
  <si>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</si>
  <si>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</si>
  <si>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</si>
  <si>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</si>
  <si>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</si>
  <si>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</si>
  <si>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</si>
  <si>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</si>
  <si>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</si>
  <si>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</si>
  <si>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</si>
  <si>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</si>
  <si>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</si>
  <si>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</si>
  <si>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</si>
  <si>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</si>
  <si>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</si>
  <si>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</si>
  <si>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</si>
  <si>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</si>
  <si>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</si>
  <si>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</si>
  <si>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</si>
  <si>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</si>
  <si>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</si>
  <si>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</si>
  <si>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</si>
  <si>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</si>
  <si>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</si>
  <si>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</si>
  <si>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</si>
  <si>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</si>
  <si>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</si>
  <si>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</si>
  <si>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</si>
  <si>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</si>
  <si>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</si>
  <si>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</si>
  <si>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</si>
  <si>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</si>
  <si>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</si>
  <si>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</si>
  <si>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</si>
  <si>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</si>
  <si>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</si>
  <si>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</si>
  <si>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</si>
  <si>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</si>
  <si>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</si>
  <si>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</si>
  <si>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</si>
  <si>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</si>
  <si>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</si>
  <si>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</si>
  <si>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</si>
  <si>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</si>
  <si>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</si>
  <si>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</si>
  <si>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</si>
  <si>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</si>
  <si>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</si>
  <si>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</si>
  <si>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</si>
  <si>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</si>
  <si>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</si>
  <si>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</si>
  <si>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</si>
  <si>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</si>
  <si>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</si>
  <si>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</si>
  <si>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</si>
  <si>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</si>
  <si>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</si>
  <si>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</si>
  <si>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</si>
  <si>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</si>
  <si>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02077507</t>
  </si>
  <si>
    <t>100006793</t>
  </si>
  <si>
    <t>94858559872</t>
  </si>
  <si>
    <t>HOTELI VODICE D.D.</t>
  </si>
  <si>
    <t>VODICE</t>
  </si>
  <si>
    <t>GRGURA NINSKOG 1</t>
  </si>
  <si>
    <t>www.hotelivodice d.d.</t>
  </si>
  <si>
    <t>ŠIBENSKO-KNINSKA</t>
  </si>
  <si>
    <t>5510</t>
  </si>
  <si>
    <t>NE</t>
  </si>
  <si>
    <t>KENDEŠ ANTINA</t>
  </si>
  <si>
    <t>022451465</t>
  </si>
  <si>
    <t>022451433</t>
  </si>
  <si>
    <t>financije@hotelivodice.hr</t>
  </si>
  <si>
    <t>ZUBAK VLADAN</t>
  </si>
  <si>
    <t>u razdoblju 01.01.2011. do 30.06.2011.</t>
  </si>
  <si>
    <t>Obveznik: HOTELI VODICE D.D.</t>
  </si>
  <si>
    <t>stanje na dan 30.06.2011.</t>
  </si>
  <si>
    <t>Obveznik: HOTELI VODICE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</si>
</sst>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13" fillId="0" borderId="19" xfId="16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mailto:financije@hotelivodice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8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248</v>
      </c>
      <c r="B1" s="139"/>
      <c r="C1" s="139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>
        <v>40544</v>
      </c>
      <c r="F2" s="12"/>
      <c r="G2" s="13" t="s">
        <v>250</v>
      </c>
      <c r="H2" s="123">
        <v>40724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323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324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325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326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22211</v>
      </c>
      <c r="D14" s="173"/>
      <c r="E14" s="16"/>
      <c r="F14" s="169" t="s">
        <v>327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328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336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7" t="s">
        <v>329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500</v>
      </c>
      <c r="D22" s="169" t="s">
        <v>327</v>
      </c>
      <c r="E22" s="178"/>
      <c r="F22" s="179"/>
      <c r="G22" s="165"/>
      <c r="H22" s="180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15</v>
      </c>
      <c r="D24" s="169" t="s">
        <v>330</v>
      </c>
      <c r="E24" s="178"/>
      <c r="F24" s="178"/>
      <c r="G24" s="179"/>
      <c r="H24" s="52" t="s">
        <v>261</v>
      </c>
      <c r="I24" s="125">
        <v>101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 t="s">
        <v>332</v>
      </c>
      <c r="D26" s="26"/>
      <c r="E26" s="100"/>
      <c r="F26" s="101"/>
      <c r="G26" s="181" t="s">
        <v>263</v>
      </c>
      <c r="H26" s="166"/>
      <c r="I26" s="127" t="s">
        <v>331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8" t="s">
        <v>264</v>
      </c>
      <c r="B28" s="149"/>
      <c r="C28" s="150"/>
      <c r="D28" s="150"/>
      <c r="E28" s="151" t="s">
        <v>265</v>
      </c>
      <c r="F28" s="152"/>
      <c r="G28" s="152"/>
      <c r="H28" s="153" t="s">
        <v>266</v>
      </c>
      <c r="I28" s="14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4"/>
      <c r="B30" s="145"/>
      <c r="C30" s="145"/>
      <c r="D30" s="146"/>
      <c r="E30" s="144"/>
      <c r="F30" s="145"/>
      <c r="G30" s="145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7"/>
      <c r="E31" s="147"/>
      <c r="F31" s="147"/>
      <c r="G31" s="142"/>
      <c r="H31" s="16"/>
      <c r="I31" s="104"/>
      <c r="J31" s="10"/>
      <c r="K31" s="10"/>
      <c r="L31" s="10"/>
    </row>
    <row r="32" spans="1:12" ht="12.75">
      <c r="A32" s="144"/>
      <c r="B32" s="145"/>
      <c r="C32" s="145"/>
      <c r="D32" s="146"/>
      <c r="E32" s="144"/>
      <c r="F32" s="145"/>
      <c r="G32" s="145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4"/>
      <c r="B34" s="145"/>
      <c r="C34" s="145"/>
      <c r="D34" s="146"/>
      <c r="E34" s="144"/>
      <c r="F34" s="145"/>
      <c r="G34" s="145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4"/>
      <c r="B36" s="145"/>
      <c r="C36" s="145"/>
      <c r="D36" s="146"/>
      <c r="E36" s="144"/>
      <c r="F36" s="145"/>
      <c r="G36" s="145"/>
      <c r="H36" s="157"/>
      <c r="I36" s="158"/>
      <c r="J36" s="10"/>
      <c r="K36" s="10"/>
      <c r="L36" s="10"/>
    </row>
    <row r="37" spans="1:12" ht="12.75">
      <c r="A37" s="106"/>
      <c r="B37" s="31"/>
      <c r="C37" s="140"/>
      <c r="D37" s="141"/>
      <c r="E37" s="16"/>
      <c r="F37" s="140"/>
      <c r="G37" s="141"/>
      <c r="H37" s="16"/>
      <c r="I37" s="96"/>
      <c r="J37" s="10"/>
      <c r="K37" s="10"/>
      <c r="L37" s="10"/>
    </row>
    <row r="38" spans="1:12" ht="12.75">
      <c r="A38" s="144"/>
      <c r="B38" s="145"/>
      <c r="C38" s="145"/>
      <c r="D38" s="146"/>
      <c r="E38" s="144"/>
      <c r="F38" s="145"/>
      <c r="G38" s="145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4"/>
      <c r="B40" s="145"/>
      <c r="C40" s="145"/>
      <c r="D40" s="146"/>
      <c r="E40" s="144"/>
      <c r="F40" s="145"/>
      <c r="G40" s="145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31"/>
      <c r="C44" s="157"/>
      <c r="D44" s="158"/>
      <c r="E44" s="27"/>
      <c r="F44" s="169"/>
      <c r="G44" s="145"/>
      <c r="H44" s="145"/>
      <c r="I44" s="146"/>
      <c r="J44" s="10"/>
      <c r="K44" s="10"/>
      <c r="L44" s="10"/>
    </row>
    <row r="45" spans="1:12" ht="12.75">
      <c r="A45" s="106"/>
      <c r="B45" s="31"/>
      <c r="C45" s="140"/>
      <c r="D45" s="141"/>
      <c r="E45" s="16"/>
      <c r="F45" s="140"/>
      <c r="G45" s="132"/>
      <c r="H45" s="36"/>
      <c r="I45" s="110"/>
      <c r="J45" s="10"/>
      <c r="K45" s="10"/>
      <c r="L45" s="10"/>
    </row>
    <row r="46" spans="1:12" ht="12.75">
      <c r="A46" s="154" t="s">
        <v>268</v>
      </c>
      <c r="B46" s="131"/>
      <c r="C46" s="169" t="s">
        <v>333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31"/>
      <c r="C48" s="135" t="s">
        <v>334</v>
      </c>
      <c r="D48" s="136"/>
      <c r="E48" s="137"/>
      <c r="F48" s="16"/>
      <c r="G48" s="52" t="s">
        <v>271</v>
      </c>
      <c r="H48" s="135" t="s">
        <v>335</v>
      </c>
      <c r="I48" s="137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31"/>
      <c r="C50" s="188" t="s">
        <v>336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5" t="s">
        <v>337</v>
      </c>
      <c r="D52" s="136"/>
      <c r="E52" s="136"/>
      <c r="F52" s="136"/>
      <c r="G52" s="136"/>
      <c r="H52" s="136"/>
      <c r="I52" s="171"/>
      <c r="J52" s="10"/>
      <c r="K52" s="10"/>
      <c r="L52" s="10"/>
    </row>
    <row r="53" spans="1:12" ht="12.75">
      <c r="A53" s="111"/>
      <c r="B53" s="21"/>
      <c r="C53" s="182" t="s">
        <v>273</v>
      </c>
      <c r="D53" s="182"/>
      <c r="E53" s="182"/>
      <c r="F53" s="182"/>
      <c r="G53" s="182"/>
      <c r="H53" s="182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9" t="s">
        <v>274</v>
      </c>
      <c r="C55" s="190"/>
      <c r="D55" s="190"/>
      <c r="E55" s="190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11"/>
      <c r="B57" s="191" t="s">
        <v>307</v>
      </c>
      <c r="C57" s="192"/>
      <c r="D57" s="192"/>
      <c r="E57" s="192"/>
      <c r="F57" s="192"/>
      <c r="G57" s="192"/>
      <c r="H57" s="192"/>
      <c r="I57" s="113"/>
      <c r="J57" s="10"/>
      <c r="K57" s="10"/>
      <c r="L57" s="10"/>
    </row>
    <row r="58" spans="1:12" ht="12.75">
      <c r="A58" s="111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11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3" t="s">
        <v>277</v>
      </c>
      <c r="H62" s="184"/>
      <c r="I62" s="185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6"/>
      <c r="H63" s="187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ancije@hotelivodice.hr"/>
    <hyperlink ref="C50" r:id="rId2" display="financije@hotelivodi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1">
      <selection activeCell="J84" sqref="J84"/>
    </sheetView>
  </sheetViews>
  <sheetFormatPr defaultColWidth="9.140625" defaultRowHeight="12.75"/>
  <cols>
    <col min="1" max="8" width="9.140625" style="53" customWidth="1"/>
    <col min="9" max="9" width="8.00390625" style="53" customWidth="1"/>
    <col min="10" max="10" width="10.140625" style="53" customWidth="1"/>
    <col min="11" max="11" width="9.8515625" style="53" bestFit="1" customWidth="1"/>
    <col min="12" max="16384" width="9.140625" style="53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341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9" t="s">
        <v>278</v>
      </c>
      <c r="J4" s="60" t="s">
        <v>319</v>
      </c>
      <c r="K4" s="61" t="s">
        <v>320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8">
        <v>2</v>
      </c>
      <c r="J5" s="57">
        <v>3</v>
      </c>
      <c r="K5" s="57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4">
        <f>J9+J16+J26+J35+J39</f>
        <v>273182951</v>
      </c>
      <c r="K8" s="54">
        <f>K9+K16+K26+K35+K39</f>
        <v>274302739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4">
        <f>SUM(J10:J15)</f>
        <v>0</v>
      </c>
      <c r="K9" s="54">
        <f>SUM(K10:K15)</f>
        <v>0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/>
      <c r="K11" s="7"/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4">
        <f>SUM(J17:J25)</f>
        <v>273181707</v>
      </c>
      <c r="K16" s="54">
        <f>SUM(K17:K25)</f>
        <v>274301495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40824743</v>
      </c>
      <c r="K17" s="7">
        <v>40824743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227224140</v>
      </c>
      <c r="K18" s="7">
        <v>227477730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4060490</v>
      </c>
      <c r="K19" s="7">
        <v>4852316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1072334</v>
      </c>
      <c r="K20" s="7">
        <v>1146706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/>
      <c r="K23" s="7"/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4">
        <f>SUM(J27:J34)</f>
        <v>1244</v>
      </c>
      <c r="K26" s="54">
        <f>SUM(K27:K34)</f>
        <v>1244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1244</v>
      </c>
      <c r="K31" s="7">
        <v>1244</v>
      </c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4">
        <f>J41+J49+J56+J64</f>
        <v>28910243</v>
      </c>
      <c r="K40" s="54">
        <f>K41+K49+K56+K64</f>
        <v>31032391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4">
        <f>SUM(J42:J48)</f>
        <v>215370</v>
      </c>
      <c r="K41" s="54">
        <f>SUM(K42:K48)</f>
        <v>299120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215370</v>
      </c>
      <c r="K42" s="7">
        <v>299120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/>
      <c r="K45" s="7"/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7"/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4">
        <f>SUM(J50:J55)</f>
        <v>27723281</v>
      </c>
      <c r="K49" s="54">
        <f>SUM(K50:K55)</f>
        <v>29918081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5591635</v>
      </c>
      <c r="K51" s="7">
        <v>6508684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262798</v>
      </c>
      <c r="K53" s="7">
        <v>261435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95631</v>
      </c>
      <c r="K54" s="7">
        <v>396341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21773217</v>
      </c>
      <c r="K55" s="7">
        <v>22751621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4">
        <v>115391</v>
      </c>
      <c r="K56" s="54">
        <f>SUM(K57:K63)</f>
        <v>469227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115391</v>
      </c>
      <c r="K62" s="7">
        <v>469227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856201</v>
      </c>
      <c r="K64" s="7">
        <v>345963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/>
      <c r="K65" s="7"/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4">
        <f>J7+J8+J40+J65</f>
        <v>302093194</v>
      </c>
      <c r="K66" s="54">
        <f>K7+K8+K40+K65</f>
        <v>305335130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5">
        <f>J70+J71+J72+J78+J79+J82+J85</f>
        <v>163229345</v>
      </c>
      <c r="K69" s="55">
        <f>K70+K71+K72+K78+K79+K82+K85</f>
        <v>162498760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56700028</v>
      </c>
      <c r="K70" s="7">
        <v>56700028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4">
        <f>J73+J74-J75+J76+J77</f>
        <v>0</v>
      </c>
      <c r="K72" s="54">
        <f>K73+K74-K75+K76+K77</f>
        <v>0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148647816</v>
      </c>
      <c r="K78" s="7">
        <v>148647816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-42490115</v>
      </c>
      <c r="K79" s="54">
        <f>K80-K81</f>
        <v>-42118499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35412</v>
      </c>
      <c r="K80" s="7">
        <v>407028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42525527</v>
      </c>
      <c r="K81" s="7">
        <v>42525527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371616</v>
      </c>
      <c r="K82" s="54">
        <f>K83-K84</f>
        <v>-730585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371616</v>
      </c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>
        <v>730585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4">
        <f>SUM(J91:J99)</f>
        <v>129205767</v>
      </c>
      <c r="K90" s="54">
        <f>SUM(K91:K99)</f>
        <v>125636473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92034960</v>
      </c>
      <c r="K93" s="7">
        <v>88465666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37170807</v>
      </c>
      <c r="K99" s="7">
        <v>37170807</v>
      </c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4">
        <f>SUM(J101:J112)</f>
        <v>9658082</v>
      </c>
      <c r="K100" s="54">
        <f>SUM(K101:K112)</f>
        <v>17199897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20722</v>
      </c>
      <c r="K102" s="7">
        <v>366105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1369001</v>
      </c>
      <c r="K103" s="7">
        <v>3375005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167103</v>
      </c>
      <c r="K104" s="7">
        <v>3212858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5943602</v>
      </c>
      <c r="K105" s="7">
        <v>8087025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345622</v>
      </c>
      <c r="K108" s="7">
        <v>587050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1806570</v>
      </c>
      <c r="K109" s="7">
        <v>1571854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5462</v>
      </c>
      <c r="K112" s="7"/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/>
      <c r="K113" s="7"/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4">
        <f>J69+J86+J90+J100+J113</f>
        <v>302093194</v>
      </c>
      <c r="K114" s="54">
        <f>K69+K86+K90+K100+K113</f>
        <v>305335130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/>
      <c r="K115" s="8"/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K57" sqref="K57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5" t="s">
        <v>339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9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5">
        <f>SUM(J8:J9)</f>
        <v>4410999</v>
      </c>
      <c r="K7" s="55">
        <f>SUM(K8:K9)</f>
        <v>3386932</v>
      </c>
      <c r="L7" s="55">
        <f>SUM(L8:L9)</f>
        <v>6687959</v>
      </c>
      <c r="M7" s="55">
        <f>SUM(M8:M9)</f>
        <v>6001361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4304165</v>
      </c>
      <c r="K8" s="7">
        <v>3288766</v>
      </c>
      <c r="L8" s="7">
        <v>6555184</v>
      </c>
      <c r="M8" s="7">
        <v>5897054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106834</v>
      </c>
      <c r="K9" s="7">
        <v>98166</v>
      </c>
      <c r="L9" s="7">
        <v>132775</v>
      </c>
      <c r="M9" s="7">
        <v>104307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4">
        <f>J11+J12+J16+J20+J21+J22+J25+J26</f>
        <v>7190793</v>
      </c>
      <c r="K10" s="54">
        <f>K11+K12+K16+K20+K21+K22+K25+K26</f>
        <v>4244918</v>
      </c>
      <c r="L10" s="54">
        <f>L11+L12+L16+L20+L21+L22+L25+L26</f>
        <v>7871960</v>
      </c>
      <c r="M10" s="54">
        <f>M11+M12+M16+M20+M21+M22+M25+M26</f>
        <v>5144716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/>
      <c r="L11" s="7"/>
      <c r="M11" s="7"/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4">
        <f>SUM(J13:J15)</f>
        <v>2804716</v>
      </c>
      <c r="K12" s="54">
        <f>SUM(K13:K15)</f>
        <v>1835046</v>
      </c>
      <c r="L12" s="54">
        <f>SUM(L13:L15)</f>
        <v>3620947</v>
      </c>
      <c r="M12" s="54">
        <f>SUM(M13:M15)</f>
        <v>2615444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1676720</v>
      </c>
      <c r="K13" s="7">
        <v>1166316</v>
      </c>
      <c r="L13" s="7">
        <v>2117251</v>
      </c>
      <c r="M13" s="7">
        <v>1565920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/>
      <c r="K14" s="7"/>
      <c r="L14" s="7"/>
      <c r="M14" s="7"/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1127996</v>
      </c>
      <c r="K15" s="7">
        <v>668730</v>
      </c>
      <c r="L15" s="7">
        <v>1503696</v>
      </c>
      <c r="M15" s="7">
        <v>1049524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4">
        <f>SUM(J17:J19)</f>
        <v>3440916</v>
      </c>
      <c r="K16" s="54">
        <f>SUM(K17:K19)</f>
        <v>1852253</v>
      </c>
      <c r="L16" s="54">
        <f>SUM(L17:L19)</f>
        <v>3305808</v>
      </c>
      <c r="M16" s="54">
        <f>SUM(M17:M19)</f>
        <v>2025330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1871032</v>
      </c>
      <c r="K17" s="7">
        <v>1027860</v>
      </c>
      <c r="L17" s="7">
        <v>1944945</v>
      </c>
      <c r="M17" s="7">
        <v>1210346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1099754</v>
      </c>
      <c r="K18" s="7">
        <v>569018</v>
      </c>
      <c r="L18" s="7">
        <v>885772</v>
      </c>
      <c r="M18" s="7">
        <v>522178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470130</v>
      </c>
      <c r="K19" s="7">
        <v>255375</v>
      </c>
      <c r="L19" s="7">
        <v>475091</v>
      </c>
      <c r="M19" s="7">
        <v>292806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/>
      <c r="K20" s="7"/>
      <c r="L20" s="7"/>
      <c r="M20" s="7"/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842990</v>
      </c>
      <c r="K21" s="7">
        <v>477649</v>
      </c>
      <c r="L21" s="7">
        <v>843773</v>
      </c>
      <c r="M21" s="7">
        <v>405179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4">
        <f>SUM(J23:J24)</f>
        <v>81697</v>
      </c>
      <c r="K22" s="54">
        <f>SUM(K23:K24)</f>
        <v>79970</v>
      </c>
      <c r="L22" s="54">
        <f>SUM(L23:L24)</f>
        <v>85850</v>
      </c>
      <c r="M22" s="54">
        <f>SUM(M23:M24)</f>
        <v>85033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81697</v>
      </c>
      <c r="K24" s="7">
        <v>79970</v>
      </c>
      <c r="L24" s="7">
        <v>85850</v>
      </c>
      <c r="M24" s="7">
        <v>85033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20474</v>
      </c>
      <c r="K26" s="7"/>
      <c r="L26" s="7">
        <v>15582</v>
      </c>
      <c r="M26" s="7">
        <v>13730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4">
        <f>SUM(J28:J32)</f>
        <v>389958</v>
      </c>
      <c r="K27" s="54">
        <f>SUM(K28:K32)</f>
        <v>238169</v>
      </c>
      <c r="L27" s="54">
        <f>SUM(L28:L32)</f>
        <v>3106729</v>
      </c>
      <c r="M27" s="54">
        <f>SUM(M28:M32)</f>
        <v>425821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389958</v>
      </c>
      <c r="K29" s="7">
        <v>238169</v>
      </c>
      <c r="L29" s="7">
        <v>3106729</v>
      </c>
      <c r="M29" s="7">
        <v>425821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4">
        <f>SUM(J34:J37)</f>
        <v>7696424</v>
      </c>
      <c r="K33" s="54">
        <f>SUM(K34:K37)</f>
        <v>4644222</v>
      </c>
      <c r="L33" s="54">
        <f>SUM(L34:L37)</f>
        <v>2653313</v>
      </c>
      <c r="M33" s="54">
        <f>SUM(M34:M37)</f>
        <v>781241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7696424</v>
      </c>
      <c r="K35" s="7">
        <v>4644222</v>
      </c>
      <c r="L35" s="7">
        <v>2653313</v>
      </c>
      <c r="M35" s="7">
        <v>781241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4">
        <f>J7+J27+J38+J40</f>
        <v>4800957</v>
      </c>
      <c r="K42" s="54">
        <f>K7+K27+K38+K40</f>
        <v>3625101</v>
      </c>
      <c r="L42" s="54">
        <f>L7+L27+L38+L40</f>
        <v>9794688</v>
      </c>
      <c r="M42" s="54">
        <f>M7+M27+M38+M40</f>
        <v>6427182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4">
        <f>J10+J33+J39+J41</f>
        <v>14887217</v>
      </c>
      <c r="K43" s="54">
        <f>K10+K33+K39+K41</f>
        <v>8889140</v>
      </c>
      <c r="L43" s="54">
        <f>L10+L33+L39+L41</f>
        <v>10525273</v>
      </c>
      <c r="M43" s="54">
        <f>M10+M33+M39+M41</f>
        <v>5925957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4">
        <f>J42-J43</f>
        <v>-10086260</v>
      </c>
      <c r="K44" s="54">
        <f>K42-K43</f>
        <v>-5264039</v>
      </c>
      <c r="L44" s="54">
        <f>L42-L43</f>
        <v>-730585</v>
      </c>
      <c r="M44" s="54">
        <f>M42-M43</f>
        <v>501225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501225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4">
        <f>IF(J43&gt;J42,J43-J42,0)</f>
        <v>10086260</v>
      </c>
      <c r="K46" s="54">
        <f>IF(K43&gt;K42,K43-K42,0)</f>
        <v>5264039</v>
      </c>
      <c r="L46" s="54">
        <f>IF(L43&gt;L42,L43-L42,0)</f>
        <v>730585</v>
      </c>
      <c r="M46" s="54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4">
        <f>J44-J47</f>
        <v>-10086260</v>
      </c>
      <c r="K48" s="54">
        <f>K44-K47</f>
        <v>-5264039</v>
      </c>
      <c r="L48" s="54">
        <f>L44-L47</f>
        <v>-730585</v>
      </c>
      <c r="M48" s="54">
        <f>M44-M47</f>
        <v>501225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501225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2">
        <f>IF(J48&lt;0,-J48,0)</f>
        <v>10086260</v>
      </c>
      <c r="K50" s="62">
        <f>IF(K48&lt;0,-K48,0)</f>
        <v>5264039</v>
      </c>
      <c r="L50" s="62">
        <f>IF(L48&lt;0,-L48,0)</f>
        <v>730585</v>
      </c>
      <c r="M50" s="62">
        <f>IF(M48&lt;0,-M48,0)</f>
        <v>0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6"/>
      <c r="J52" s="56"/>
      <c r="K52" s="56"/>
      <c r="L52" s="56"/>
      <c r="M52" s="63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-10086260</v>
      </c>
      <c r="K56" s="6">
        <v>-5264039</v>
      </c>
      <c r="L56" s="6">
        <v>-730585</v>
      </c>
      <c r="M56" s="6">
        <v>501225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2">
        <f>J56+J66</f>
        <v>-10086260</v>
      </c>
      <c r="K67" s="62">
        <f>K56+K66</f>
        <v>-5264039</v>
      </c>
      <c r="L67" s="62">
        <f>L56+L66</f>
        <v>-730585</v>
      </c>
      <c r="M67" s="62">
        <f>M56+M66</f>
        <v>501225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41" sqref="A41:H4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338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319</v>
      </c>
      <c r="K4" s="68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9">
        <v>2</v>
      </c>
      <c r="J5" s="70" t="s">
        <v>283</v>
      </c>
      <c r="K5" s="70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-7452823</v>
      </c>
      <c r="K7" s="7">
        <v>-730585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1000000</v>
      </c>
      <c r="K8" s="7"/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2712371</v>
      </c>
      <c r="K9" s="7">
        <v>5190428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2922840</v>
      </c>
      <c r="K10" s="7"/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/>
      <c r="K12" s="7"/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5">
        <f>SUM(J7:J12)</f>
        <v>-817612</v>
      </c>
      <c r="K13" s="54">
        <f>SUM(K7:K12)</f>
        <v>4459843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>
        <v>2194800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48739</v>
      </c>
      <c r="K16" s="7">
        <v>83750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5">
        <f>SUM(J14:J17)</f>
        <v>48739</v>
      </c>
      <c r="K18" s="54">
        <f>SUM(K14:K17)</f>
        <v>2278550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IF(J13&gt;J18,J13-J18,0)</f>
        <v>0</v>
      </c>
      <c r="K19" s="54">
        <f>IF(K13&gt;K18,K13-K18,0)</f>
        <v>2181293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5">
        <f>IF(J18&gt;J13,J18-J13,0)</f>
        <v>866351</v>
      </c>
      <c r="K20" s="54">
        <f>IF(K18&gt;K13,K18-K13,0)</f>
        <v>0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181307</v>
      </c>
      <c r="K28" s="7">
        <v>1114196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547960</v>
      </c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5">
        <f>SUM(J28:J30)</f>
        <v>729267</v>
      </c>
      <c r="K31" s="54">
        <f>SUM(K28:K30)</f>
        <v>1114196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IF(J31&gt;J27,J31-J27,0)</f>
        <v>729267</v>
      </c>
      <c r="K33" s="54">
        <f>IF(K31&gt;K27,K31-K27,0)</f>
        <v>1114196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579328</v>
      </c>
      <c r="K36" s="7"/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5">
        <f>SUM(J35:J37)</f>
        <v>579328</v>
      </c>
      <c r="K38" s="54">
        <f>SUM(K35:K37)</f>
        <v>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1078536</v>
      </c>
      <c r="K39" s="7">
        <v>1223499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>
        <v>353836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5">
        <f>SUM(J39:J43)</f>
        <v>1078536</v>
      </c>
      <c r="K44" s="54">
        <f>SUM(K39:K43)</f>
        <v>1577335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IF(J44&gt;J38,J44-J38,0)</f>
        <v>499208</v>
      </c>
      <c r="K46" s="54">
        <f>IF(K44&gt;K38,K44-K38,0)</f>
        <v>1577335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5">
        <f>IF(J20-J19+J33-J32+J46-J45&gt;0,J20-J19+J33-J32+J46-J45,0)</f>
        <v>2094826</v>
      </c>
      <c r="K48" s="54">
        <f>IF(K20-K19+K33-K32+K46-K45&gt;0,K20-K19+K33-K32+K46-K45,0)</f>
        <v>510238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2422833</v>
      </c>
      <c r="K49" s="7">
        <v>856201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2094826</v>
      </c>
      <c r="K51" s="7">
        <v>510238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6">
        <f>J49+J50-J51</f>
        <v>328007</v>
      </c>
      <c r="K52" s="62">
        <f>K49+K50-K51</f>
        <v>345963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319</v>
      </c>
      <c r="K4" s="68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3">
        <v>2</v>
      </c>
      <c r="J5" s="74" t="s">
        <v>283</v>
      </c>
      <c r="K5" s="74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G2" sqref="G2:H2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6"/>
    </row>
    <row r="2" spans="1:12" ht="15.75">
      <c r="A2" s="43"/>
      <c r="B2" s="75"/>
      <c r="C2" s="272" t="s">
        <v>282</v>
      </c>
      <c r="D2" s="272"/>
      <c r="E2" s="78">
        <v>40544</v>
      </c>
      <c r="F2" s="44" t="s">
        <v>250</v>
      </c>
      <c r="G2" s="273">
        <v>40724</v>
      </c>
      <c r="H2" s="274"/>
      <c r="I2" s="75"/>
      <c r="J2" s="75"/>
      <c r="K2" s="75"/>
      <c r="L2" s="79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82" t="s">
        <v>305</v>
      </c>
      <c r="J3" s="83" t="s">
        <v>150</v>
      </c>
      <c r="K3" s="83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5">
        <v>2</v>
      </c>
      <c r="J4" s="84" t="s">
        <v>283</v>
      </c>
      <c r="K4" s="84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5">
        <v>1</v>
      </c>
      <c r="J5" s="46">
        <v>56700028</v>
      </c>
      <c r="K5" s="46">
        <v>56700028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5">
        <v>2</v>
      </c>
      <c r="J6" s="47"/>
      <c r="K6" s="47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5">
        <v>3</v>
      </c>
      <c r="J7" s="47"/>
      <c r="K7" s="47"/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5">
        <v>4</v>
      </c>
      <c r="J8" s="47">
        <v>-42490115</v>
      </c>
      <c r="K8" s="47">
        <v>-41118499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5">
        <v>5</v>
      </c>
      <c r="J9" s="47">
        <v>371616</v>
      </c>
      <c r="K9" s="47">
        <v>-730585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5">
        <v>6</v>
      </c>
      <c r="J10" s="47">
        <v>148647816</v>
      </c>
      <c r="K10" s="47">
        <v>148647816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5">
        <v>7</v>
      </c>
      <c r="J11" s="47"/>
      <c r="K11" s="47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5">
        <v>8</v>
      </c>
      <c r="J12" s="47"/>
      <c r="K12" s="47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5">
        <v>9</v>
      </c>
      <c r="J13" s="47"/>
      <c r="K13" s="47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5">
        <v>10</v>
      </c>
      <c r="J14" s="80">
        <f>SUM(J5:J13)</f>
        <v>163229345</v>
      </c>
      <c r="K14" s="80">
        <f>SUM(K5:K13)</f>
        <v>163498760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5">
        <v>11</v>
      </c>
      <c r="J15" s="47"/>
      <c r="K15" s="47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5">
        <v>12</v>
      </c>
      <c r="J16" s="47"/>
      <c r="K16" s="47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5">
        <v>13</v>
      </c>
      <c r="J17" s="47"/>
      <c r="K17" s="47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5">
        <v>14</v>
      </c>
      <c r="J18" s="47"/>
      <c r="K18" s="47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5">
        <v>15</v>
      </c>
      <c r="J19" s="47"/>
      <c r="K19" s="47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5">
        <v>16</v>
      </c>
      <c r="J20" s="47"/>
      <c r="K20" s="47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/>
      <c r="K23" s="46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9">
        <v>19</v>
      </c>
      <c r="J24" s="81"/>
      <c r="K24" s="81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Stančić</cp:lastModifiedBy>
  <cp:lastPrinted>2011-08-01T15:15:29Z</cp:lastPrinted>
  <dcterms:created xsi:type="dcterms:W3CDTF">2008-10-17T11:51:54Z</dcterms:created>
  <dcterms:modified xsi:type="dcterms:W3CDTF">2011-08-01T16:40:27Z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