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<sst xmlns="http://schemas.openxmlformats.org/spreadsheetml/2006/main" count="395" uniqueCount="344">
  <si>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</si>
  <si>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</si>
  <si>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</si>
  <si>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</si>
  <si>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</si>
  <si>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</si>
  <si>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</si>
  <si>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</si>
  <si>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</si>
  <si>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</si>
  <si>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</si>
  <si>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</si>
  <si>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</si>
  <si>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</si>
  <si>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</si>
  <si>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</si>
  <si>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</si>
  <si>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</si>
  <si>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</si>
  <si>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</si>
  <si>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</si>
  <si>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</si>
  <si>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</si>
  <si>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</si>
  <si>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</si>
  <si>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</si>
  <si>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</si>
  <si>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</si>
  <si>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</si>
  <si>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</si>
  <si>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</si>
  <si>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</si>
  <si>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</si>
  <si>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</si>
  <si>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</si>
  <si>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</si>
  <si>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</si>
  <si>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</si>
  <si>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</si>
  <si>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</si>
  <si>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</si>
  <si>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</si>
  <si>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</si>
  <si>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</si>
  <si>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</si>
  <si>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</si>
  <si>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</si>
  <si>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</si>
  <si>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</si>
  <si>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</si>
  <si>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</si>
  <si>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</si>
  <si>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</si>
  <si>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</si>
  <si>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</si>
  <si>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</si>
  <si>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</si>
  <si>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</si>
  <si>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</si>
  <si>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</si>
  <si>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</si>
  <si>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</si>
  <si>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</si>
  <si>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</si>
  <si>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</si>
  <si>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</si>
  <si>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</si>
  <si>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</si>
  <si>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</si>
  <si>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</si>
  <si>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</si>
  <si>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</si>
  <si>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</si>
  <si>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</si>
  <si>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</si>
  <si>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</si>
  <si>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</si>
  <si>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</si>
  <si>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</si>
  <si>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</si>
  <si>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</si>
  <si>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</si>
  <si>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</si>
  <si>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</si>
  <si>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</si>
  <si>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</si>
  <si>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</si>
  <si>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</si>
  <si>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</si>
  <si>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</si>
  <si>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</si>
  <si>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</si>
  <si>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</si>
  <si>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</si>
  <si>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</si>
  <si>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</si>
  <si>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</si>
  <si>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</si>
  <si>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</si>
  <si>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</si>
  <si>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</si>
  <si>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</si>
  <si>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</si>
  <si>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</si>
  <si>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</si>
  <si>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</si>
  <si>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</si>
  <si>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</si>
  <si>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</si>
  <si>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</si>
  <si>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</si>
  <si>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</si>
  <si>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</si>
  <si>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</si>
  <si>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</si>
  <si>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</si>
  <si>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</si>
  <si>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</si>
  <si>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</si>
  <si>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</si>
  <si>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</si>
  <si>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</si>
  <si>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</si>
  <si>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</si>
  <si>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</si>
  <si>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</si>
  <si>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</si>
  <si>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</si>
  <si>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</si>
  <si>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</si>
  <si>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</si>
  <si>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</si>
  <si>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</si>
  <si>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</si>
  <si>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</si>
  <si>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</si>
  <si>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</si>
  <si>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</si>
  <si>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</si>
  <si>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</si>
  <si>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</si>
  <si>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</si>
  <si>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</si>
  <si>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</si>
  <si>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</si>
  <si>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</si>
  <si>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</si>
  <si>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</si>
  <si>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</si>
  <si>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</si>
  <si>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</si>
  <si>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</si>
  <si>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</si>
  <si>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</si>
  <si>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</si>
  <si>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</si>
  <si>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</si>
  <si>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</si>
  <si>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</si>
  <si>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</si>
  <si>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</si>
  <si>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</si>
  <si>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</si>
  <si>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</si>
  <si>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</si>
  <si>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</si>
  <si>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</si>
  <si>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</si>
  <si>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</si>
  <si>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</si>
  <si>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</si>
  <si>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</si>
  <si>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</si>
  <si>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</si>
  <si>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</si>
  <si>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</si>
  <si>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</si>
  <si>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</si>
  <si>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</si>
  <si>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</si>
  <si>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</si>
  <si>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</si>
  <si>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</si>
  <si>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</si>
  <si>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</si>
  <si>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</si>
  <si>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</si>
  <si>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</si>
  <si>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</si>
  <si>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</si>
  <si>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</si>
  <si>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</si>
  <si>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</si>
  <si>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</si>
  <si>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</si>
  <si>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</si>
  <si>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</si>
  <si>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</si>
  <si>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</si>
  <si>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</si>
  <si>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</si>
  <si>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</si>
  <si>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</si>
  <si>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</si>
  <si>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</si>
  <si>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</si>
  <si>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</si>
  <si>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</si>
  <si>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</si>
  <si>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</si>
  <si>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</si>
  <si>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</si>
  <si>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</si>
  <si>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</si>
  <si>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</si>
  <si>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</si>
  <si>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</si>
  <si>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</si>
  <si>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</si>
  <si>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</si>
  <si>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</si>
  <si>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</si>
  <si>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</si>
  <si>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</si>
  <si>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</si>
  <si>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</si>
  <si>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</si>
  <si>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</si>
  <si>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</si>
  <si>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</si>
  <si>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</si>
  <si>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</si>
  <si>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</si>
  <si>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</si>
  <si>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</si>
  <si>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</si>
  <si>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</si>
  <si>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</si>
  <si>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</si>
  <si>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</si>
  <si>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</si>
  <si>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</si>
  <si>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</si>
  <si>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</si>
  <si>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</si>
  <si>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</si>
  <si>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</si>
  <si>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</si>
  <si>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</si>
  <si>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</si>
  <si>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</si>
  <si>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</si>
  <si>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</si>
  <si>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</si>
  <si>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</si>
  <si>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</si>
  <si>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</si>
  <si>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</si>
  <si>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</si>
  <si>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</si>
  <si>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</si>
  <si>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</si>
  <si>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</si>
  <si>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</si>
  <si>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</si>
  <si>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</si>
  <si>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</si>
  <si>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</si>
  <si>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</si>
  <si>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</si>
  <si>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</si>
  <si>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</si>
  <si>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</si>
  <si>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</si>
  <si>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</si>
  <si>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</si>
  <si>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</si>
  <si>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</si>
  <si>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</si>
  <si>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</si>
  <si>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</si>
  <si>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</si>
  <si>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</si>
  <si>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</si>
  <si>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</si>
  <si>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</si>
  <si>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</si>
  <si>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</si>
  <si>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</si>
  <si>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</si>
  <si>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</si>
  <si>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</si>
  <si>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</si>
  <si>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</si>
  <si>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</si>
  <si>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</si>
  <si>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</si>
  <si>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</si>
  <si>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</si>
  <si>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</si>
  <si>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</si>
  <si>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</si>
  <si>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</si>
  <si>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</si>
  <si>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</si>
  <si>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</si>
  <si>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</si>
  <si>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</si>
  <si>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</si>
  <si>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</si>
  <si>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</si>
  <si>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</si>
  <si>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</si>
  <si>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</si>
  <si>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</si>
  <si>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</si>
  <si>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</si>
  <si>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</si>
  <si>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</si>
  <si>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</si>
  <si>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</si>
  <si>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</si>
  <si>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</si>
  <si>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03080757</t>
  </si>
  <si>
    <t>060015571</t>
  </si>
  <si>
    <t>98026846668</t>
  </si>
  <si>
    <t>HTP OREBIĆ d.d.</t>
  </si>
  <si>
    <t>Orebić</t>
  </si>
  <si>
    <t>Šetalište kralja Petra Krešimira IV   11</t>
  </si>
  <si>
    <t>reservations@orebic-hotels.hr</t>
  </si>
  <si>
    <t>www.orebic-hotels.hr</t>
  </si>
  <si>
    <t>Dubrovačko-Neretvanska</t>
  </si>
  <si>
    <t>ne</t>
  </si>
  <si>
    <t>5510</t>
  </si>
  <si>
    <t>Neda Ćendo</t>
  </si>
  <si>
    <t>020 797 690</t>
  </si>
  <si>
    <t>racunovodstvo@orebic-hotels.hr</t>
  </si>
  <si>
    <t>Dragutin Cvitanović</t>
  </si>
  <si>
    <t>stanje na dan 30.09.2018.</t>
  </si>
  <si>
    <t xml:space="preserve">Obveznik:      HTP OREBIĆ d.d.  </t>
  </si>
  <si>
    <t>u razdoblju 01.01.2018. do 30.09.2018.</t>
  </si>
  <si>
    <t>Obveznik:    HTP OREBIĆ d.d.</t>
  </si>
  <si>
    <t>Obveznik:        HTP OREBIĆ  d.d.</t>
  </si>
  <si>
    <t>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</si>
</sst>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ervations@orebic-hotels.hr" TargetMode="External" /><Relationship Id="rId2" Type="http://schemas.openxmlformats.org/officeDocument/2006/relationships/hyperlink" Target="http://www.orebic-hotels.hr/" TargetMode="External" /><Relationship Id="rId3" Type="http://schemas.openxmlformats.org/officeDocument/2006/relationships/hyperlink" Target="mailto:racunovodstvo@orebic-hotel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9">
      <selection activeCell="I26" sqref="I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43101</v>
      </c>
      <c r="F2" s="12"/>
      <c r="G2" s="13" t="s">
        <v>250</v>
      </c>
      <c r="H2" s="120">
        <v>43373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20250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308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19</v>
      </c>
      <c r="D24" s="152" t="s">
        <v>331</v>
      </c>
      <c r="E24" s="163"/>
      <c r="F24" s="163"/>
      <c r="G24" s="164"/>
      <c r="H24" s="51" t="s">
        <v>261</v>
      </c>
      <c r="I24" s="126">
        <v>98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2" t="s">
        <v>332</v>
      </c>
      <c r="D26" s="25"/>
      <c r="E26" s="33"/>
      <c r="F26" s="24"/>
      <c r="G26" s="165" t="s">
        <v>263</v>
      </c>
      <c r="H26" s="136"/>
      <c r="I26" s="127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334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335</v>
      </c>
      <c r="D48" s="133"/>
      <c r="E48" s="134"/>
      <c r="F48" s="16"/>
      <c r="G48" s="51" t="s">
        <v>271</v>
      </c>
      <c r="H48" s="137"/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336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337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eservations@orebic-hotels.hr"/>
    <hyperlink ref="C20" r:id="rId2" display="www.orebic-hotels.hr"/>
    <hyperlink ref="C50" r:id="rId3" display="racunovodstvo@orebic-hotel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5">
      <selection activeCell="K111" sqref="K11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339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33.7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76040475</v>
      </c>
      <c r="K8" s="53">
        <f>K9+K16+K26+K35+K39</f>
        <v>77948437.81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1142607</v>
      </c>
      <c r="K9" s="53">
        <f>SUM(K10:K15)</f>
        <v>1187015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1142607</v>
      </c>
      <c r="K11" s="7">
        <v>1144765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>
        <v>42250</v>
      </c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74859256</v>
      </c>
      <c r="K16" s="53">
        <f>SUM(K17:K25)</f>
        <v>76722810.81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21791668</v>
      </c>
      <c r="K17" s="7">
        <v>21791667.81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38633205</v>
      </c>
      <c r="K18" s="7">
        <v>39673780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8084383</v>
      </c>
      <c r="K19" s="7">
        <v>8846483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>
        <v>60880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6350000</v>
      </c>
      <c r="K25" s="7">
        <v>6350000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38612</v>
      </c>
      <c r="K26" s="53">
        <f>SUM(K27:K34)</f>
        <v>38612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38612</v>
      </c>
      <c r="K30" s="7">
        <v>38612</v>
      </c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7729806</v>
      </c>
      <c r="K40" s="53">
        <f>K41+K49+K56+K64</f>
        <v>13277856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257429</v>
      </c>
      <c r="K41" s="53">
        <f>SUM(K42:K48)</f>
        <v>581251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251732</v>
      </c>
      <c r="K42" s="7">
        <v>575554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5697</v>
      </c>
      <c r="K45" s="7">
        <v>5697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533675</v>
      </c>
      <c r="K49" s="53">
        <f>SUM(K50:K55)</f>
        <v>3820373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533675</v>
      </c>
      <c r="K51" s="7">
        <v>3792195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/>
      <c r="K53" s="7"/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/>
      <c r="K54" s="7">
        <v>28178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/>
      <c r="K55" s="7"/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3009123</v>
      </c>
      <c r="K56" s="53">
        <f>SUM(K57:K63)</f>
        <v>3752008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3009123</v>
      </c>
      <c r="K62" s="7">
        <v>3752008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3929579</v>
      </c>
      <c r="K64" s="7">
        <v>5124224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3</v>
      </c>
      <c r="K65" s="7"/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83770284</v>
      </c>
      <c r="K66" s="53">
        <f>K7+K8+K40+K65</f>
        <v>91226293.81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65825381</v>
      </c>
      <c r="K69" s="54">
        <f>K70+K71+K72+K78+K79+K82+K85</f>
        <v>71216844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47582000</v>
      </c>
      <c r="K70" s="7">
        <v>47582000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0</v>
      </c>
      <c r="K72" s="53">
        <f>K73+K74-K75+K76+K77</f>
        <v>96934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>
        <v>96934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16304692</v>
      </c>
      <c r="K78" s="7">
        <v>16304692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-271249</v>
      </c>
      <c r="K79" s="53">
        <f>K80-K81</f>
        <v>1841755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>
        <v>1841755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271249</v>
      </c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2209938</v>
      </c>
      <c r="K82" s="53">
        <f>K83-K84</f>
        <v>5391463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2209938</v>
      </c>
      <c r="K83" s="7">
        <v>5391463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131513</v>
      </c>
      <c r="K86" s="53">
        <f>SUM(K87:K89)</f>
        <v>131513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131513</v>
      </c>
      <c r="K87" s="7">
        <v>131513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15120642</v>
      </c>
      <c r="K90" s="53">
        <f>SUM(K91:K99)</f>
        <v>15193274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11542818</v>
      </c>
      <c r="K93" s="7">
        <v>11615450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3577824</v>
      </c>
      <c r="K99" s="7">
        <v>3577824</v>
      </c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2622550</v>
      </c>
      <c r="K100" s="53">
        <f>SUM(K101:K112)</f>
        <v>4614465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1311237</v>
      </c>
      <c r="K103" s="7">
        <v>517270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334849</v>
      </c>
      <c r="K104" s="7">
        <v>593942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500728</v>
      </c>
      <c r="K105" s="7">
        <v>2182788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279442</v>
      </c>
      <c r="K108" s="7">
        <v>582611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171137</v>
      </c>
      <c r="K109" s="7">
        <v>727276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25157</v>
      </c>
      <c r="K112" s="7">
        <v>10578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70198</v>
      </c>
      <c r="K113" s="7">
        <v>70198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83770284</v>
      </c>
      <c r="K114" s="53">
        <f>K69+K86+K90+K100+K113</f>
        <v>91226294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M60" sqref="M6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20321338</v>
      </c>
      <c r="K7" s="54">
        <f>SUM(K8:K9)</f>
        <v>15689003</v>
      </c>
      <c r="L7" s="54">
        <f>SUM(L8:L9)</f>
        <v>21136925</v>
      </c>
      <c r="M7" s="54">
        <f>SUM(M8:M9)</f>
        <v>15930385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18884974</v>
      </c>
      <c r="K8" s="7">
        <v>14843999</v>
      </c>
      <c r="L8" s="7">
        <v>20417153</v>
      </c>
      <c r="M8" s="7">
        <v>15611167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1436364</v>
      </c>
      <c r="K9" s="7">
        <v>845004</v>
      </c>
      <c r="L9" s="7">
        <v>719772</v>
      </c>
      <c r="M9" s="7">
        <v>319218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15422522</v>
      </c>
      <c r="K10" s="53">
        <f>K11+K12+K16+K20+K21+K22+K25+K26</f>
        <v>7855548</v>
      </c>
      <c r="L10" s="53">
        <f>L11+L12+L16+L20+L21+L22+L25+L26</f>
        <v>15350257</v>
      </c>
      <c r="M10" s="53">
        <f>M11+M12+M16+M20+M21+M22+M25+M26</f>
        <v>8075953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5891465</v>
      </c>
      <c r="K12" s="53">
        <f>SUM(K13:K15)</f>
        <v>3799232</v>
      </c>
      <c r="L12" s="53">
        <f>SUM(L13:L15)</f>
        <v>6076575</v>
      </c>
      <c r="M12" s="53">
        <f>SUM(M13:M15)</f>
        <v>3826333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3955372</v>
      </c>
      <c r="K13" s="7">
        <v>2664766</v>
      </c>
      <c r="L13" s="7">
        <v>4023179</v>
      </c>
      <c r="M13" s="7">
        <v>2719250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1936093</v>
      </c>
      <c r="K15" s="7">
        <v>1134466</v>
      </c>
      <c r="L15" s="7">
        <v>2053396</v>
      </c>
      <c r="M15" s="7">
        <v>1107083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5583371</v>
      </c>
      <c r="K16" s="53">
        <f>SUM(K17:K19)</f>
        <v>2514624</v>
      </c>
      <c r="L16" s="53">
        <f>SUM(L17:L19)</f>
        <v>5647455</v>
      </c>
      <c r="M16" s="53">
        <f>SUM(M17:M19)</f>
        <v>2590523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3542865</v>
      </c>
      <c r="K17" s="7">
        <v>1592988</v>
      </c>
      <c r="L17" s="7">
        <v>3590912</v>
      </c>
      <c r="M17" s="7">
        <v>1643017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1221419</v>
      </c>
      <c r="K18" s="7">
        <v>552596</v>
      </c>
      <c r="L18" s="7">
        <v>1228711</v>
      </c>
      <c r="M18" s="7">
        <v>567327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819087</v>
      </c>
      <c r="K19" s="7">
        <v>369040</v>
      </c>
      <c r="L19" s="7">
        <v>827832</v>
      </c>
      <c r="M19" s="7">
        <v>380179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2240425</v>
      </c>
      <c r="K20" s="7">
        <v>764061</v>
      </c>
      <c r="L20" s="7">
        <v>2297014</v>
      </c>
      <c r="M20" s="7">
        <v>793664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1707261</v>
      </c>
      <c r="K21" s="7">
        <v>777631</v>
      </c>
      <c r="L21" s="7">
        <v>1329213</v>
      </c>
      <c r="M21" s="7">
        <v>865433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127866</v>
      </c>
      <c r="K27" s="53">
        <f>SUM(K28:K32)</f>
        <v>125119</v>
      </c>
      <c r="L27" s="53">
        <f>SUM(L28:L32)</f>
        <v>19634</v>
      </c>
      <c r="M27" s="53">
        <f>SUM(M28:M32)</f>
        <v>7299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127866</v>
      </c>
      <c r="K29" s="7">
        <v>125119</v>
      </c>
      <c r="L29" s="7">
        <v>19634</v>
      </c>
      <c r="M29" s="7">
        <v>7299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304986</v>
      </c>
      <c r="K33" s="53">
        <f>SUM(K34:K37)</f>
        <v>114917</v>
      </c>
      <c r="L33" s="53">
        <f>SUM(L34:L37)</f>
        <v>249679</v>
      </c>
      <c r="M33" s="53">
        <f>SUM(M34:M37)</f>
        <v>44893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304986</v>
      </c>
      <c r="K35" s="7">
        <v>114917</v>
      </c>
      <c r="L35" s="7">
        <v>249679</v>
      </c>
      <c r="M35" s="7">
        <v>44893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20449204</v>
      </c>
      <c r="K42" s="53">
        <f>K7+K27+K38+K40</f>
        <v>15814122</v>
      </c>
      <c r="L42" s="53">
        <f>L7+L27+L38+L40</f>
        <v>21156559</v>
      </c>
      <c r="M42" s="53">
        <f>M7+M27+M38+M40</f>
        <v>15937684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15727508</v>
      </c>
      <c r="K43" s="53">
        <f>K10+K33+K39+K41</f>
        <v>7970465</v>
      </c>
      <c r="L43" s="53">
        <f>L10+L33+L39+L41</f>
        <v>15599936</v>
      </c>
      <c r="M43" s="53">
        <f>M10+M33+M39+M41</f>
        <v>8120846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4721696</v>
      </c>
      <c r="K44" s="53">
        <f>K42-K43</f>
        <v>7843657</v>
      </c>
      <c r="L44" s="53">
        <f>L42-L43</f>
        <v>5556623</v>
      </c>
      <c r="M44" s="53">
        <f>M42-M43</f>
        <v>7816838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4721696</v>
      </c>
      <c r="K45" s="53">
        <f>IF(K42&gt;K43,K42-K43,0)</f>
        <v>7843657</v>
      </c>
      <c r="L45" s="53">
        <f>IF(L42&gt;L43,L42-L43,0)</f>
        <v>5556623</v>
      </c>
      <c r="M45" s="53">
        <f>IF(M42&gt;M43,M42-M43,0)</f>
        <v>7816838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-51426</v>
      </c>
      <c r="K47" s="7">
        <v>-51426</v>
      </c>
      <c r="L47" s="7">
        <v>165160</v>
      </c>
      <c r="M47" s="7">
        <v>165160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4773122</v>
      </c>
      <c r="K48" s="53">
        <f>K44-K47</f>
        <v>7895083</v>
      </c>
      <c r="L48" s="53">
        <f>L44-L47</f>
        <v>5391463</v>
      </c>
      <c r="M48" s="53">
        <f>M44-M47</f>
        <v>7651678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4773122</v>
      </c>
      <c r="K49" s="53">
        <f>IF(K48&gt;0,K48,0)</f>
        <v>7895083</v>
      </c>
      <c r="L49" s="53">
        <f>IF(L48&gt;0,L48,0)</f>
        <v>5391463</v>
      </c>
      <c r="M49" s="53">
        <f>IF(M48&gt;0,M48,0)</f>
        <v>7651678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4773122</v>
      </c>
      <c r="K56" s="6">
        <v>7895083</v>
      </c>
      <c r="L56" s="6">
        <v>5391463</v>
      </c>
      <c r="M56" s="6">
        <v>7651678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4773122</v>
      </c>
      <c r="K67" s="61">
        <f>K56+K66</f>
        <v>7895083</v>
      </c>
      <c r="L67" s="61">
        <f>L56+L66</f>
        <v>5391463</v>
      </c>
      <c r="M67" s="61">
        <f>M56+M66</f>
        <v>7651678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25" sqref="K2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342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4721696</v>
      </c>
      <c r="K7" s="7">
        <v>5556623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2240425</v>
      </c>
      <c r="K8" s="7">
        <v>2297014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-655438</v>
      </c>
      <c r="K9" s="7">
        <v>2320722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-465000</v>
      </c>
      <c r="K12" s="7">
        <v>330677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5841683</v>
      </c>
      <c r="K13" s="53">
        <f>SUM(K7:K12)</f>
        <v>10505036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2398786</v>
      </c>
      <c r="K15" s="7">
        <v>3286698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-247396</v>
      </c>
      <c r="K16" s="7">
        <v>323822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303510</v>
      </c>
      <c r="K17" s="7"/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2454900</v>
      </c>
      <c r="K18" s="53">
        <f>SUM(K14:K17)</f>
        <v>3610520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3386783</v>
      </c>
      <c r="K19" s="53">
        <f>IF(K13&gt;K18,K13-K18,0)</f>
        <v>6894516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1070000</v>
      </c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1070000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3382509</v>
      </c>
      <c r="K28" s="7">
        <v>3944998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3382509</v>
      </c>
      <c r="K31" s="53">
        <f>SUM(K28:K30)</f>
        <v>3944998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2312509</v>
      </c>
      <c r="K33" s="53">
        <f>IF(K31&gt;K27,K31-K27,0)</f>
        <v>3944998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3433762</v>
      </c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3433762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303084</v>
      </c>
      <c r="K39" s="7">
        <v>985690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>
        <v>769183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303084</v>
      </c>
      <c r="K44" s="53">
        <f>SUM(K39:K43)</f>
        <v>1754873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3130678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1754873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4204952</v>
      </c>
      <c r="K47" s="53">
        <f>IF(K19-K20+K32-K33+K45-K46&gt;0,K19-K20+K32-K33+K45-K46,0)</f>
        <v>1194645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3032055</v>
      </c>
      <c r="K49" s="7">
        <v>3929579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4204952</v>
      </c>
      <c r="K50" s="7">
        <v>1194645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7237007</v>
      </c>
      <c r="K52" s="61">
        <f>K49+K50-K51</f>
        <v>5124224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4">
      <selection activeCell="K13" sqref="K12:K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43101</v>
      </c>
      <c r="F2" s="43" t="s">
        <v>250</v>
      </c>
      <c r="G2" s="285">
        <v>43373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 t="s">
        <v>343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47582000</v>
      </c>
      <c r="K5" s="45">
        <v>47582000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/>
      <c r="K7" s="46">
        <v>96934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-271249</v>
      </c>
      <c r="K8" s="46">
        <v>1841755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4773122</v>
      </c>
      <c r="K9" s="46">
        <v>5391463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16304691</v>
      </c>
      <c r="K10" s="46">
        <v>16304692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68388564</v>
      </c>
      <c r="K14" s="79">
        <f>SUM(K5:K13)</f>
        <v>71216844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>
        <v>3577824</v>
      </c>
      <c r="K16" s="46">
        <v>3577824</v>
      </c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3577824</v>
      </c>
      <c r="K21" s="80">
        <f>SUM(K15:K20)</f>
        <v>3577824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neda</cp:lastModifiedBy>
  <cp:lastPrinted>2018-10-22T10:30:22Z</cp:lastPrinted>
  <dcterms:created xsi:type="dcterms:W3CDTF">2008-10-17T11:51:54Z</dcterms:created>
  <dcterms:modified xsi:type="dcterms:W3CDTF">2018-10-29T10:36:30Z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