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<sst xmlns="http://schemas.openxmlformats.org/spreadsheetml/2006/main" count="394" uniqueCount="343">
  <si>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</si>
  <si>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</si>
  <si>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</si>
  <si>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</si>
  <si>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</si>
  <si>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</si>
  <si>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</si>
  <si>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</si>
  <si>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</si>
  <si>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</si>
  <si>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</si>
  <si>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</si>
  <si>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</si>
  <si>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</si>
  <si>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</si>
  <si>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</si>
  <si>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</si>
  <si>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</si>
  <si>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</si>
  <si>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</si>
  <si>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</si>
  <si>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</si>
  <si>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</si>
  <si>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</si>
  <si>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</si>
  <si>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</si>
  <si>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</si>
  <si>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</si>
  <si>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</si>
  <si>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</si>
  <si>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</si>
  <si>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</si>
  <si>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</si>
  <si>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</si>
  <si>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</si>
  <si>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</si>
  <si>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</si>
  <si>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</si>
  <si>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</si>
  <si>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</si>
  <si>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</si>
  <si>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</si>
  <si>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</si>
  <si>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</si>
  <si>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</si>
  <si>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</si>
  <si>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</si>
  <si>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</si>
  <si>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</si>
  <si>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</si>
  <si>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</si>
  <si>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</si>
  <si>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</si>
  <si>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</si>
  <si>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</si>
  <si>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</si>
  <si>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</si>
  <si>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</si>
  <si>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</si>
  <si>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</si>
  <si>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</si>
  <si>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</si>
  <si>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</si>
  <si>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</si>
  <si>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</si>
  <si>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</si>
  <si>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</si>
  <si>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</si>
  <si>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</si>
  <si>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</si>
  <si>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</si>
  <si>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</si>
  <si>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</si>
  <si>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</si>
  <si>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</si>
  <si>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</si>
  <si>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</si>
  <si>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</si>
  <si>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</si>
  <si>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</si>
  <si>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</si>
  <si>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</si>
  <si>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</si>
  <si>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</si>
  <si>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</si>
  <si>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</si>
  <si>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</si>
  <si>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</si>
  <si>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</si>
  <si>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</si>
  <si>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</si>
  <si>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</si>
  <si>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</si>
  <si>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</si>
  <si>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</si>
  <si>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</si>
  <si>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</si>
  <si>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</si>
  <si>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</si>
  <si>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</si>
  <si>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</si>
  <si>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</si>
  <si>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</si>
  <si>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</si>
  <si>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</si>
  <si>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</si>
  <si>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</si>
  <si>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</si>
  <si>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</si>
  <si>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</si>
  <si>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</si>
  <si>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</si>
  <si>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</si>
  <si>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</si>
  <si>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</si>
  <si>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</si>
  <si>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</si>
  <si>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</si>
  <si>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</si>
  <si>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</si>
  <si>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</si>
  <si>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</si>
  <si>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</si>
  <si>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</si>
  <si>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</si>
  <si>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</si>
  <si>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</si>
  <si>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</si>
  <si>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</si>
  <si>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</si>
  <si>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</si>
  <si>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</si>
  <si>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</si>
  <si>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</si>
  <si>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</si>
  <si>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</si>
  <si>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</si>
  <si>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</si>
  <si>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</si>
  <si>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</si>
  <si>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</si>
  <si>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</si>
  <si>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</si>
  <si>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</si>
  <si>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</si>
  <si>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</si>
  <si>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</si>
  <si>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</si>
  <si>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</si>
  <si>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</si>
  <si>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</si>
  <si>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</si>
  <si>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</si>
  <si>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</si>
  <si>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</si>
  <si>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</si>
  <si>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</si>
  <si>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</si>
  <si>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</si>
  <si>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</si>
  <si>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</si>
  <si>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</si>
  <si>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</si>
  <si>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</si>
  <si>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</si>
  <si>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</si>
  <si>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</si>
  <si>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</si>
  <si>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</si>
  <si>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</si>
  <si>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</si>
  <si>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</si>
  <si>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</si>
  <si>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</si>
  <si>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</si>
  <si>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</si>
  <si>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</si>
  <si>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</si>
  <si>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</si>
  <si>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</si>
  <si>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</si>
  <si>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</si>
  <si>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</si>
  <si>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</si>
  <si>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</si>
  <si>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</si>
  <si>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</si>
  <si>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</si>
  <si>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</si>
  <si>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</si>
  <si>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</si>
  <si>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</si>
  <si>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</si>
  <si>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</si>
  <si>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</si>
  <si>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</si>
  <si>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</si>
  <si>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</si>
  <si>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</si>
  <si>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</si>
  <si>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</si>
  <si>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</si>
  <si>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</si>
  <si>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</si>
  <si>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</si>
  <si>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</si>
  <si>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</si>
  <si>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</si>
  <si>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</si>
  <si>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</si>
  <si>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</si>
  <si>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</si>
  <si>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</si>
  <si>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</si>
  <si>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</si>
  <si>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</si>
  <si>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</si>
  <si>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</si>
  <si>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</si>
  <si>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</si>
  <si>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</si>
  <si>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</si>
  <si>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</si>
  <si>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</si>
  <si>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</si>
  <si>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</si>
  <si>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</si>
  <si>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</si>
  <si>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</si>
  <si>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</si>
  <si>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</si>
  <si>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</si>
  <si>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</si>
  <si>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</si>
  <si>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</si>
  <si>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</si>
  <si>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</si>
  <si>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</si>
  <si>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</si>
  <si>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</si>
  <si>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</si>
  <si>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</si>
  <si>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</si>
  <si>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</si>
  <si>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</si>
  <si>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</si>
  <si>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</si>
  <si>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</si>
  <si>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</si>
  <si>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</si>
  <si>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</si>
  <si>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</si>
  <si>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</si>
  <si>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</si>
  <si>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</si>
  <si>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</si>
  <si>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</si>
  <si>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</si>
  <si>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</si>
  <si>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</si>
  <si>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</si>
  <si>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</si>
  <si>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</si>
  <si>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</si>
  <si>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</si>
  <si>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</si>
  <si>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</si>
  <si>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</si>
  <si>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</si>
  <si>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</si>
  <si>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</si>
  <si>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</si>
  <si>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</si>
  <si>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</si>
  <si>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</si>
  <si>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</si>
  <si>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</si>
  <si>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</si>
  <si>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</si>
  <si>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</si>
  <si>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</si>
  <si>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</si>
  <si>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</si>
  <si>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</si>
  <si>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</si>
  <si>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</si>
  <si>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</si>
  <si>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</si>
  <si>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</si>
  <si>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</si>
  <si>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</si>
  <si>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</si>
  <si>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</si>
  <si>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</si>
  <si>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</si>
  <si>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</si>
  <si>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</si>
  <si>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</si>
  <si>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</si>
  <si>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</si>
  <si>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</si>
  <si>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</si>
  <si>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</si>
  <si>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</si>
  <si>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</si>
  <si>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</si>
  <si>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</si>
  <si>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</si>
  <si>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</si>
  <si>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</si>
  <si>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</si>
  <si>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</si>
  <si>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</si>
  <si>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</si>
  <si>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</si>
  <si>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</si>
  <si>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</si>
  <si>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</si>
  <si>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</si>
  <si>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</si>
  <si>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</si>
  <si>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</si>
  <si>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</si>
  <si>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</si>
  <si>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03080757</t>
  </si>
  <si>
    <t>060015571</t>
  </si>
  <si>
    <t>98026846668</t>
  </si>
  <si>
    <t>HTP OREBIĆ d.d.</t>
  </si>
  <si>
    <t>Orebić</t>
  </si>
  <si>
    <t>Šetalište kralja Petra Krešimira IV 29</t>
  </si>
  <si>
    <t>racunovodstvo@orebic-hotels.hr</t>
  </si>
  <si>
    <t>www.orebic-hotels.hr</t>
  </si>
  <si>
    <t>Dubrovačko-Neretvanska</t>
  </si>
  <si>
    <t>ne</t>
  </si>
  <si>
    <t>5510</t>
  </si>
  <si>
    <t>Neda Ćendo</t>
  </si>
  <si>
    <t>020 713016</t>
  </si>
  <si>
    <t>Dragutin Cvitanović</t>
  </si>
  <si>
    <t>stanje na dan 31.12.2017.</t>
  </si>
  <si>
    <t>Obveznik:      HTP Orebić d.d.</t>
  </si>
  <si>
    <t>u razdoblju 01.01.2017. do 31.12.2017.</t>
  </si>
  <si>
    <t>Obveznik:    HTP Orebić d.d._____________________________________________________________</t>
  </si>
  <si>
    <t>Obveznik:       HTP OREBIĆ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</si>
</sst>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cunovodstvo@orebic-hotels.hr" TargetMode="External" /><Relationship Id="rId2" Type="http://schemas.openxmlformats.org/officeDocument/2006/relationships/hyperlink" Target="http://www.orebic-hotels.hr/" TargetMode="External" /><Relationship Id="rId3" Type="http://schemas.openxmlformats.org/officeDocument/2006/relationships/hyperlink" Target="mailto:racunovodstvo@orebic-hotel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G58" sqref="G58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>
        <v>42736</v>
      </c>
      <c r="F2" s="25"/>
      <c r="G2" s="26" t="s">
        <v>258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324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325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326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327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20250</v>
      </c>
      <c r="D14" s="139"/>
      <c r="E14" s="31"/>
      <c r="F14" s="131" t="s">
        <v>328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329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330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331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308</v>
      </c>
      <c r="D22" s="131" t="s">
        <v>328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19</v>
      </c>
      <c r="D24" s="131" t="s">
        <v>332</v>
      </c>
      <c r="E24" s="132"/>
      <c r="F24" s="132"/>
      <c r="G24" s="133"/>
      <c r="H24" s="38" t="s">
        <v>270</v>
      </c>
      <c r="I24" s="48">
        <v>43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333</v>
      </c>
      <c r="D26" s="50"/>
      <c r="E26" s="22"/>
      <c r="F26" s="51"/>
      <c r="G26" s="126" t="s">
        <v>273</v>
      </c>
      <c r="H26" s="127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335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336</v>
      </c>
      <c r="D48" s="160"/>
      <c r="E48" s="161"/>
      <c r="F48" s="32"/>
      <c r="G48" s="38" t="s">
        <v>281</v>
      </c>
      <c r="H48" s="159" t="s">
        <v>336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330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337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acunovodstvo@orebic-hotels.hr"/>
    <hyperlink ref="C20" r:id="rId2" display="www.orebic-hotels.hr"/>
    <hyperlink ref="C50" r:id="rId3" display="racunovodstvo@orebic-hotel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57">
      <selection activeCell="K115" sqref="K115"/>
    </sheetView>
  </sheetViews>
  <sheetFormatPr defaultColWidth="9.140625" defaultRowHeight="12.75"/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338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339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4.5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288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75972752</v>
      </c>
      <c r="K9" s="12">
        <f>K10+K17+K27+K36+K40</f>
        <v>76040475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1223019</v>
      </c>
      <c r="K10" s="12">
        <f>SUM(K11:K16)</f>
        <v>1142607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1223019</v>
      </c>
      <c r="K12" s="13">
        <v>1142607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74711121</v>
      </c>
      <c r="K17" s="12">
        <f>SUM(K18:K26)</f>
        <v>74859256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21791668</v>
      </c>
      <c r="K18" s="13">
        <v>21791668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37803327</v>
      </c>
      <c r="K19" s="13">
        <v>38633205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8301126</v>
      </c>
      <c r="K20" s="13">
        <v>8084383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/>
      <c r="K21" s="13"/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/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/>
      <c r="K24" s="13"/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/>
      <c r="K25" s="13"/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>
        <v>6815000</v>
      </c>
      <c r="K26" s="13">
        <v>6350000</v>
      </c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38612</v>
      </c>
      <c r="K27" s="12">
        <f>SUM(K28:K35)</f>
        <v>38612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/>
      <c r="K28" s="13"/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/>
      <c r="K30" s="13"/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>
        <v>38612</v>
      </c>
      <c r="K31" s="13">
        <v>38612</v>
      </c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6219294</v>
      </c>
      <c r="K41" s="12">
        <f>K42+K50+K57+K65</f>
        <v>7729806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276367</v>
      </c>
      <c r="K42" s="12">
        <f>SUM(K43:K49)</f>
        <v>257429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270670</v>
      </c>
      <c r="K43" s="13">
        <v>251732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5697</v>
      </c>
      <c r="K46" s="13">
        <v>5697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641287</v>
      </c>
      <c r="K50" s="12">
        <f>SUM(K51:K56)</f>
        <v>533675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/>
      <c r="K51" s="13"/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579584</v>
      </c>
      <c r="K52" s="13">
        <v>533675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/>
      <c r="K54" s="13"/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61703</v>
      </c>
      <c r="K55" s="13"/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/>
      <c r="K56" s="13"/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2269585</v>
      </c>
      <c r="K57" s="12">
        <f>SUM(K58:K64)</f>
        <v>3009123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/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2269585</v>
      </c>
      <c r="K63" s="13">
        <v>3009123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3032055</v>
      </c>
      <c r="K65" s="13">
        <v>3929579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73679</v>
      </c>
      <c r="K66" s="13">
        <v>3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82265725</v>
      </c>
      <c r="K67" s="12">
        <f>K8+K9+K41+K66</f>
        <v>83770284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/>
      <c r="K68" s="14"/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63615442</v>
      </c>
      <c r="K70" s="20">
        <f>K71+K72+K73+K79+K80+K83+K86</f>
        <v>65825381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47582000</v>
      </c>
      <c r="K71" s="13">
        <v>47582000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/>
      <c r="K72" s="13"/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/>
      <c r="K74" s="13"/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/>
      <c r="K75" s="13"/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/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/>
      <c r="K78" s="13"/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16533250</v>
      </c>
      <c r="K79" s="13">
        <v>16304692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-1559256</v>
      </c>
      <c r="K80" s="12">
        <f>K81-K82</f>
        <v>-271249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1559256</v>
      </c>
      <c r="K82" s="13">
        <v>271249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1059448</v>
      </c>
      <c r="K83" s="12">
        <f>K84-K85</f>
        <v>2209938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1059448</v>
      </c>
      <c r="K84" s="13">
        <v>2209938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13"/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56690</v>
      </c>
      <c r="K87" s="12">
        <f>SUM(K88:K90)</f>
        <v>131513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56690</v>
      </c>
      <c r="K88" s="13">
        <v>131513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13610280</v>
      </c>
      <c r="K91" s="12">
        <f>SUM(K92:K100)</f>
        <v>15120642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9981030</v>
      </c>
      <c r="K94" s="13">
        <v>11542818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3629250</v>
      </c>
      <c r="K100" s="13">
        <v>3577824</v>
      </c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4843529</v>
      </c>
      <c r="K101" s="12">
        <f>SUM(K102:K113)</f>
        <v>2622550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/>
      <c r="K102" s="13"/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/>
      <c r="K103" s="13"/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618641</v>
      </c>
      <c r="K104" s="13">
        <v>1311237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503634</v>
      </c>
      <c r="K105" s="13">
        <v>334849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3237024</v>
      </c>
      <c r="K106" s="13">
        <v>500728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292912</v>
      </c>
      <c r="K109" s="13">
        <v>279442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159145</v>
      </c>
      <c r="K110" s="13">
        <v>171137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32173</v>
      </c>
      <c r="K113" s="13">
        <v>25157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139784</v>
      </c>
      <c r="K114" s="13">
        <v>70198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82265725</v>
      </c>
      <c r="K115" s="12">
        <f>K70+K87+K91+K101+K114</f>
        <v>83770284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/>
      <c r="K116" s="14"/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110" zoomScaleSheetLayoutView="110" zoomScalePageLayoutView="0" workbookViewId="0" topLeftCell="A1">
      <selection activeCell="J11" sqref="J11"/>
    </sheetView>
  </sheetViews>
  <sheetFormatPr defaultColWidth="9.140625" defaultRowHeight="12.75"/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340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341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18762867</v>
      </c>
      <c r="K7" s="20">
        <f>SUM(K8:K9)</f>
        <v>21686894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13038194</v>
      </c>
      <c r="K8" s="13">
        <v>20094729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5724673</v>
      </c>
      <c r="K9" s="13">
        <v>1592165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17627506</v>
      </c>
      <c r="K10" s="12">
        <f>K11+K12+K16+K20+K21+K22+K25+K26</f>
        <v>19166047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5525728</v>
      </c>
      <c r="K12" s="12">
        <f>SUM(K13:K15)</f>
        <v>6659439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3274622</v>
      </c>
      <c r="K13" s="13">
        <v>4351576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/>
      <c r="K14" s="13"/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2251106</v>
      </c>
      <c r="K15" s="13">
        <v>2307863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6195641</v>
      </c>
      <c r="K16" s="12">
        <f>SUM(K17:K19)</f>
        <v>7111159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3907878</v>
      </c>
      <c r="K17" s="13">
        <v>4529288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1378363</v>
      </c>
      <c r="K18" s="13">
        <v>1538659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909400</v>
      </c>
      <c r="K19" s="13">
        <v>1043212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2419961</v>
      </c>
      <c r="K20" s="13">
        <v>2990139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3486176</v>
      </c>
      <c r="K21" s="13">
        <v>2405310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/>
      <c r="K24" s="13"/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/>
      <c r="K25" s="13"/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/>
      <c r="K26" s="13"/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186008</v>
      </c>
      <c r="K27" s="12">
        <f>SUM(K28:K32)</f>
        <v>209547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/>
      <c r="K28" s="13"/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186008</v>
      </c>
      <c r="K29" s="13">
        <v>209547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345921</v>
      </c>
      <c r="K33" s="12">
        <f>SUM(K34:K37)</f>
        <v>571881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345921</v>
      </c>
      <c r="K35" s="13">
        <v>571881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18948875</v>
      </c>
      <c r="K42" s="12">
        <f>K7+K27+K38+K40</f>
        <v>21896441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17973427</v>
      </c>
      <c r="K43" s="12">
        <f>K10+K33+K39+K41</f>
        <v>19737928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975448</v>
      </c>
      <c r="K44" s="12">
        <f>K42-K43</f>
        <v>2158513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975448</v>
      </c>
      <c r="K45" s="12">
        <f>IF(K42&gt;K43,K42-K43,0)</f>
        <v>2158513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-84000</v>
      </c>
      <c r="K47" s="13">
        <v>-51425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1059448</v>
      </c>
      <c r="K48" s="12">
        <f>K44-K47</f>
        <v>2209938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1059448</v>
      </c>
      <c r="K49" s="12">
        <f>IF(K48&gt;0,K48,0)</f>
        <v>2209938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v>1059448</v>
      </c>
      <c r="K56" s="11">
        <v>2209938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1059448</v>
      </c>
      <c r="K67" s="18">
        <f>K56+K66</f>
        <v>2209938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2">
      <selection activeCell="K12" sqref="K12"/>
    </sheetView>
  </sheetViews>
  <sheetFormatPr defaultColWidth="9.140625" defaultRowHeight="12.75"/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340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342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1059448</v>
      </c>
      <c r="K8" s="13">
        <v>2158513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2419961</v>
      </c>
      <c r="K9" s="13">
        <v>2990139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1635184</v>
      </c>
      <c r="K10" s="13"/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/>
      <c r="K13" s="13"/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5114593</v>
      </c>
      <c r="K14" s="12">
        <f>SUM(K8:K13)</f>
        <v>5148652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>
        <v>2913575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400913</v>
      </c>
      <c r="K16" s="13">
        <v>107612</v>
      </c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118328</v>
      </c>
      <c r="K17" s="13">
        <v>18938</v>
      </c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3353732</v>
      </c>
      <c r="K18" s="13">
        <v>379143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3872973</v>
      </c>
      <c r="K19" s="12">
        <f>SUM(K15:K18)</f>
        <v>3419268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1241620</v>
      </c>
      <c r="K20" s="12">
        <f>IF(K14&gt;K19,K14-K19,0)</f>
        <v>1729384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4125000</v>
      </c>
      <c r="K23" s="13">
        <v>1294000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8557006</v>
      </c>
      <c r="K27" s="13"/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12682006</v>
      </c>
      <c r="K28" s="12">
        <f>SUM(K23:K27)</f>
        <v>1294000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21719464</v>
      </c>
      <c r="K29" s="13">
        <v>3659509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>
        <v>739000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21719464</v>
      </c>
      <c r="K32" s="12">
        <f>SUM(K29:K31)</f>
        <v>4398509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9037458</v>
      </c>
      <c r="K34" s="12">
        <f>IF(K32&gt;K28,K32-K28,0)</f>
        <v>3104509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9626320</v>
      </c>
      <c r="K37" s="13">
        <v>3433762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9626320</v>
      </c>
      <c r="K39" s="12">
        <f>SUM(K36:K38)</f>
        <v>3433762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619130</v>
      </c>
      <c r="K40" s="13">
        <v>1161113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619130</v>
      </c>
      <c r="K45" s="12">
        <f>SUM(K40:K44)</f>
        <v>1161113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9007190</v>
      </c>
      <c r="K46" s="12">
        <f>IF(K39&gt;K45,K39-K45,0)</f>
        <v>2272649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1211352</v>
      </c>
      <c r="K48" s="12">
        <f>IF(K20-K21+K33-K34+K46-K47&gt;0,K20-K21+K33-K34+K46-K47,0)</f>
        <v>897524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1820703</v>
      </c>
      <c r="K50" s="13">
        <v>3032055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1211352</v>
      </c>
      <c r="K51" s="13">
        <v>897524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/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3032055</v>
      </c>
      <c r="K53" s="18">
        <f>K50+K51-K52</f>
        <v>3929579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9" sqref="K19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42736</v>
      </c>
      <c r="F2" s="99" t="s">
        <v>258</v>
      </c>
      <c r="G2" s="260">
        <v>43100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47582000</v>
      </c>
      <c r="K5" s="107">
        <v>47582000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/>
      <c r="K6" s="108"/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/>
      <c r="K7" s="108"/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-1559256</v>
      </c>
      <c r="K8" s="108">
        <v>-271249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1059448</v>
      </c>
      <c r="K9" s="108">
        <v>2209938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>
        <v>16533250</v>
      </c>
      <c r="K10" s="108">
        <v>16304692</v>
      </c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63615442</v>
      </c>
      <c r="K14" s="109">
        <f>SUM(K5:K13)</f>
        <v>65825381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>
        <v>3629250</v>
      </c>
      <c r="K16" s="108">
        <v>3577824</v>
      </c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/>
      <c r="K20" s="108"/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3629250</v>
      </c>
      <c r="K21" s="110">
        <f>SUM(K15:K20)</f>
        <v>3577824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/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neda</cp:lastModifiedBy>
  <cp:lastPrinted>2018-04-25T10:14:50Z</cp:lastPrinted>
  <dcterms:created xsi:type="dcterms:W3CDTF">2008-10-17T11:51:54Z</dcterms:created>
  <dcterms:modified xsi:type="dcterms:W3CDTF">2018-04-25T12:45:31Z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