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<sst xmlns="http://schemas.openxmlformats.org/spreadsheetml/2006/main" count="395" uniqueCount="341">
  <si>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</si>
  <si>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</si>
  <si>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</si>
  <si>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</si>
  <si>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</si>
  <si>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</si>
  <si>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</si>
  <si>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</si>
  <si>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</si>
  <si>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</si>
  <si>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</si>
  <si>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</si>
  <si>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</si>
  <si>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</si>
  <si>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</si>
  <si>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</si>
  <si>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</si>
  <si>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</si>
  <si>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</si>
  <si>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</si>
  <si>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</si>
  <si>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</si>
  <si>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</si>
  <si>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</si>
  <si>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</si>
  <si>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</si>
  <si>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</si>
  <si>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</si>
  <si>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</si>
  <si>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</si>
  <si>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</si>
  <si>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</si>
  <si>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</si>
  <si>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</si>
  <si>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</si>
  <si>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</si>
  <si>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</si>
  <si>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</si>
  <si>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</si>
  <si>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</si>
  <si>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</si>
  <si>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</si>
  <si>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</si>
  <si>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</si>
  <si>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</si>
  <si>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</si>
  <si>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</si>
  <si>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</si>
  <si>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</si>
  <si>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</si>
  <si>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</si>
  <si>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</si>
  <si>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</si>
  <si>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</si>
  <si>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</si>
  <si>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</si>
  <si>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</si>
  <si>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</si>
  <si>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</si>
  <si>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</si>
  <si>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</si>
  <si>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</si>
  <si>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</si>
  <si>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</si>
  <si>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</si>
  <si>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</si>
  <si>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</si>
  <si>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</si>
  <si>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</si>
  <si>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</si>
  <si>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</si>
  <si>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</si>
  <si>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</si>
  <si>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</si>
  <si>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</si>
  <si>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</si>
  <si>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</si>
  <si>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</si>
  <si>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</si>
  <si>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</si>
  <si>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</si>
  <si>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</si>
  <si>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</si>
  <si>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</si>
  <si>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</si>
  <si>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</si>
  <si>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</si>
  <si>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</si>
  <si>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</si>
  <si>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</si>
  <si>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</si>
  <si>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</si>
  <si>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</si>
  <si>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</si>
  <si>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</si>
  <si>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</si>
  <si>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</si>
  <si>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</si>
  <si>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</si>
  <si>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</si>
  <si>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</si>
  <si>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</si>
  <si>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</si>
  <si>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</si>
  <si>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</si>
  <si>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</si>
  <si>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</si>
  <si>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</si>
  <si>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</si>
  <si>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</si>
  <si>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</si>
  <si>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</si>
  <si>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</si>
  <si>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</si>
  <si>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</si>
  <si>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</si>
  <si>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</si>
  <si>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</si>
  <si>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</si>
  <si>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</si>
  <si>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</si>
  <si>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</si>
  <si>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</si>
  <si>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</si>
  <si>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</si>
  <si>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</si>
  <si>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</si>
  <si>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</si>
  <si>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</si>
  <si>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</si>
  <si>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</si>
  <si>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</si>
  <si>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</si>
  <si>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</si>
  <si>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</si>
  <si>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</si>
  <si>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</si>
  <si>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</si>
  <si>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</si>
  <si>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</si>
  <si>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</si>
  <si>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</si>
  <si>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</si>
  <si>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</si>
  <si>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</si>
  <si>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</si>
  <si>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</si>
  <si>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</si>
  <si>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</si>
  <si>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</si>
  <si>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</si>
  <si>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</si>
  <si>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</si>
  <si>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</si>
  <si>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</si>
  <si>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</si>
  <si>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</si>
  <si>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</si>
  <si>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</si>
  <si>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</si>
  <si>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</si>
  <si>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</si>
  <si>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</si>
  <si>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</si>
  <si>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</si>
  <si>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</si>
  <si>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</si>
  <si>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</si>
  <si>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</si>
  <si>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</si>
  <si>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</si>
  <si>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</si>
  <si>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</si>
  <si>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</si>
  <si>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</si>
  <si>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</si>
  <si>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</si>
  <si>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</si>
  <si>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</si>
  <si>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</si>
  <si>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</si>
  <si>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</si>
  <si>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</si>
  <si>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</si>
  <si>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</si>
  <si>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</si>
  <si>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</si>
  <si>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</si>
  <si>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</si>
  <si>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</si>
  <si>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</si>
  <si>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</si>
  <si>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</si>
  <si>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</si>
  <si>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</si>
  <si>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</si>
  <si>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</si>
  <si>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</si>
  <si>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</si>
  <si>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</si>
  <si>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</si>
  <si>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</si>
  <si>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</si>
  <si>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</si>
  <si>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</si>
  <si>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</si>
  <si>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</si>
  <si>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</si>
  <si>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</si>
  <si>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</si>
  <si>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</si>
  <si>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</si>
  <si>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</si>
  <si>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</si>
  <si>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</si>
  <si>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</si>
  <si>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</si>
  <si>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</si>
  <si>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</si>
  <si>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</si>
  <si>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</si>
  <si>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</si>
  <si>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</si>
  <si>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</si>
  <si>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</si>
  <si>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</si>
  <si>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</si>
  <si>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</si>
  <si>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</si>
  <si>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</si>
  <si>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</si>
  <si>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</si>
  <si>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</si>
  <si>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</si>
  <si>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</si>
  <si>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</si>
  <si>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</si>
  <si>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</si>
  <si>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</si>
  <si>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</si>
  <si>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</si>
  <si>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</si>
  <si>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</si>
  <si>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</si>
  <si>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</si>
  <si>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</si>
  <si>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</si>
  <si>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</si>
  <si>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</si>
  <si>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</si>
  <si>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</si>
  <si>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</si>
  <si>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</si>
  <si>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</si>
  <si>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</si>
  <si>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</si>
  <si>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</si>
  <si>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</si>
  <si>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</si>
  <si>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</si>
  <si>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</si>
  <si>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</si>
  <si>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</si>
  <si>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</si>
  <si>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</si>
  <si>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</si>
  <si>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</si>
  <si>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</si>
  <si>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</si>
  <si>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</si>
  <si>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</si>
  <si>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</si>
  <si>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</si>
  <si>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</si>
  <si>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</si>
  <si>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</si>
  <si>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</si>
  <si>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</si>
  <si>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</si>
  <si>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</si>
  <si>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</si>
  <si>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</si>
  <si>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</si>
  <si>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</si>
  <si>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</si>
  <si>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</si>
  <si>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</si>
  <si>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</si>
  <si>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</si>
  <si>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</si>
  <si>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</si>
  <si>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</si>
  <si>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</si>
  <si>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</si>
  <si>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</si>
  <si>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</si>
  <si>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</si>
  <si>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</si>
  <si>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</si>
  <si>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</si>
  <si>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</si>
  <si>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</si>
  <si>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</si>
  <si>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</si>
  <si>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</si>
  <si>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</si>
  <si>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</si>
  <si>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</si>
  <si>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</si>
  <si>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</si>
  <si>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</si>
  <si>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</si>
  <si>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</si>
  <si>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</si>
  <si>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</si>
  <si>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</si>
  <si>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</si>
  <si>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</si>
  <si>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</si>
  <si>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</si>
  <si>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</si>
  <si>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</si>
  <si>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</si>
  <si>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03080757</t>
  </si>
  <si>
    <t>060015571</t>
  </si>
  <si>
    <t>98026846668</t>
  </si>
  <si>
    <t>HTP OREBIĆ d.d.</t>
  </si>
  <si>
    <t>Orebić</t>
  </si>
  <si>
    <t>Šetalište kralja Petra Krešimira IV    29</t>
  </si>
  <si>
    <t>racunovodstvo@orebic-hotels.hr</t>
  </si>
  <si>
    <t>www.orebic-hotels.hr</t>
  </si>
  <si>
    <t>Dubrovačko-Neretvanska</t>
  </si>
  <si>
    <t>ne</t>
  </si>
  <si>
    <t>5510</t>
  </si>
  <si>
    <t>Neda Ćendo</t>
  </si>
  <si>
    <t>020 713 016</t>
  </si>
  <si>
    <t>Dragutin Cvitanović</t>
  </si>
  <si>
    <t>Obveznik:   HTP OREBIĆ  d.d.</t>
  </si>
  <si>
    <t>stanje na dan 31.12.2017.</t>
  </si>
  <si>
    <t>Obveznik:    HTP OREBIĆ  d.d.</t>
  </si>
  <si>
    <t>u razdoblju 01.01.2017. do31.12.2017.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</si>
</sst>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ovodstvo@orebic-hotels.hr" TargetMode="External" /><Relationship Id="rId2" Type="http://schemas.openxmlformats.org/officeDocument/2006/relationships/hyperlink" Target="http://www.orebic-hotels.hr/" TargetMode="External" /><Relationship Id="rId3" Type="http://schemas.openxmlformats.org/officeDocument/2006/relationships/hyperlink" Target="mailto:racunovodstvo@orebic-hotel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F55" sqref="F5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42736</v>
      </c>
      <c r="F2" s="12"/>
      <c r="G2" s="13" t="s">
        <v>250</v>
      </c>
      <c r="H2" s="120">
        <v>43100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20250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308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19</v>
      </c>
      <c r="D24" s="143" t="s">
        <v>331</v>
      </c>
      <c r="E24" s="151"/>
      <c r="F24" s="151"/>
      <c r="G24" s="152"/>
      <c r="H24" s="51" t="s">
        <v>261</v>
      </c>
      <c r="I24" s="122">
        <v>39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4" t="s">
        <v>263</v>
      </c>
      <c r="H26" s="140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335</v>
      </c>
      <c r="D48" s="174"/>
      <c r="E48" s="175"/>
      <c r="F48" s="16"/>
      <c r="G48" s="51" t="s">
        <v>271</v>
      </c>
      <c r="H48" s="173" t="s">
        <v>335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336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acunovodstvo@orebic-hotels.hr"/>
    <hyperlink ref="C20" r:id="rId2" display="www.orebic-hotels.hr"/>
    <hyperlink ref="C50" r:id="rId3" display="racunovodstvo@orebic-hotel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8">
      <selection activeCell="J58" sqref="J5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337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33.7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75972752</v>
      </c>
      <c r="K8" s="53">
        <f>K9+K16+K26+K35+K39</f>
        <v>76040475.47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1223019</v>
      </c>
      <c r="K9" s="53">
        <f>SUM(K10:K15)</f>
        <v>1142607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1223019</v>
      </c>
      <c r="K11" s="7">
        <v>1142607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74711121</v>
      </c>
      <c r="K16" s="53">
        <f>SUM(K17:K25)</f>
        <v>74859256.47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21791668</v>
      </c>
      <c r="K17" s="7">
        <v>21791668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37803327</v>
      </c>
      <c r="K18" s="7">
        <v>38633205.47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8301126</v>
      </c>
      <c r="K19" s="7">
        <v>8084383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/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6815000</v>
      </c>
      <c r="K25" s="7">
        <v>6350000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38612</v>
      </c>
      <c r="K26" s="53">
        <f>SUM(K27:K34)</f>
        <v>38612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38612</v>
      </c>
      <c r="K30" s="7">
        <v>38612</v>
      </c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6219294</v>
      </c>
      <c r="K40" s="53">
        <f>K41+K49+K56+K64</f>
        <v>7682472.3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276367</v>
      </c>
      <c r="K41" s="53">
        <f>SUM(K42:K48)</f>
        <v>257429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270670</v>
      </c>
      <c r="K42" s="7">
        <v>251732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5697</v>
      </c>
      <c r="K45" s="7">
        <v>5697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641287</v>
      </c>
      <c r="K49" s="53">
        <f>SUM(K50:K55)</f>
        <v>486342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579584</v>
      </c>
      <c r="K51" s="7">
        <v>484329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61703</v>
      </c>
      <c r="K54" s="7">
        <v>2013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/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2269585</v>
      </c>
      <c r="K56" s="53">
        <f>SUM(K57:K63)</f>
        <v>3009123.3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2269585</v>
      </c>
      <c r="K62" s="7">
        <v>3009123.3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3032055</v>
      </c>
      <c r="K64" s="7">
        <v>3929578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73679</v>
      </c>
      <c r="K65" s="7"/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82265725</v>
      </c>
      <c r="K66" s="53">
        <f>K7+K8+K40+K65</f>
        <v>83722947.77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63615442</v>
      </c>
      <c r="K69" s="54">
        <f>K70+K71+K72+K78+K79+K82+K85</f>
        <v>65834797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47582000</v>
      </c>
      <c r="K70" s="7">
        <v>47582000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16533250</v>
      </c>
      <c r="K78" s="7">
        <v>16304692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-1559256</v>
      </c>
      <c r="K79" s="53">
        <f>K80-K81</f>
        <v>-271249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1559256</v>
      </c>
      <c r="K81" s="7">
        <v>271249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1059448</v>
      </c>
      <c r="K82" s="53">
        <f>K83-K84</f>
        <v>2219354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1059448</v>
      </c>
      <c r="K83" s="7">
        <v>2219354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56690</v>
      </c>
      <c r="K86" s="53">
        <f>SUM(K87:K89)</f>
        <v>56690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56690</v>
      </c>
      <c r="K87" s="7">
        <v>56690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13610280</v>
      </c>
      <c r="K90" s="53">
        <f>SUM(K91:K99)</f>
        <v>15120642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9981030</v>
      </c>
      <c r="K93" s="7">
        <v>11542818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3629250</v>
      </c>
      <c r="K99" s="7">
        <v>3577824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4843529</v>
      </c>
      <c r="K100" s="53">
        <f>SUM(K101:K112)</f>
        <v>2571035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618641</v>
      </c>
      <c r="K103" s="7">
        <v>1311237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503634</v>
      </c>
      <c r="K104" s="7">
        <v>280653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3237024</v>
      </c>
      <c r="K105" s="7">
        <v>500650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292912</v>
      </c>
      <c r="K108" s="7">
        <v>280343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159145</v>
      </c>
      <c r="K109" s="7">
        <v>171134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32173</v>
      </c>
      <c r="K112" s="7">
        <v>27018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139784</v>
      </c>
      <c r="K113" s="7">
        <v>139784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82265725</v>
      </c>
      <c r="K114" s="53">
        <f>K69+K86+K90+K100+K113</f>
        <v>83722948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M64" sqref="M6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18762867</v>
      </c>
      <c r="K7" s="54">
        <f>SUM(K8:K9)</f>
        <v>1237530</v>
      </c>
      <c r="L7" s="54">
        <f>SUM(L8:L9)</f>
        <v>21686895</v>
      </c>
      <c r="M7" s="54">
        <f>SUM(M8:M9)</f>
        <v>1365557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13079129</v>
      </c>
      <c r="K8" s="7">
        <v>564162</v>
      </c>
      <c r="L8" s="7">
        <v>20126922</v>
      </c>
      <c r="M8" s="7">
        <v>1241948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5683738</v>
      </c>
      <c r="K9" s="7">
        <v>673368</v>
      </c>
      <c r="L9" s="7">
        <v>1559973</v>
      </c>
      <c r="M9" s="7">
        <v>123609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17627506</v>
      </c>
      <c r="K10" s="53">
        <f>K11+K12+K16+K20+K21+K22+K25+K26</f>
        <v>4043903</v>
      </c>
      <c r="L10" s="53">
        <f>L11+L12+L16+L20+L21+L22+L25+L26</f>
        <v>19156631</v>
      </c>
      <c r="M10" s="53">
        <f>M11+M12+M16+M20+M21+M22+M25+M26</f>
        <v>3734109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5525728</v>
      </c>
      <c r="K12" s="53">
        <f>SUM(K13:K15)</f>
        <v>741171</v>
      </c>
      <c r="L12" s="53">
        <f>SUM(L13:L15)</f>
        <v>6654429</v>
      </c>
      <c r="M12" s="53">
        <f>SUM(M13:M15)</f>
        <v>762964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3274622</v>
      </c>
      <c r="K13" s="7">
        <v>254583</v>
      </c>
      <c r="L13" s="7">
        <v>4346566</v>
      </c>
      <c r="M13" s="7">
        <v>391194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2251106</v>
      </c>
      <c r="K15" s="7">
        <v>486588</v>
      </c>
      <c r="L15" s="7">
        <v>2307863</v>
      </c>
      <c r="M15" s="7">
        <v>371770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6195641</v>
      </c>
      <c r="K16" s="53">
        <f>SUM(K17:K19)</f>
        <v>1401058</v>
      </c>
      <c r="L16" s="53">
        <f>SUM(L17:L19)</f>
        <v>7111159</v>
      </c>
      <c r="M16" s="53">
        <f>SUM(M17:M19)</f>
        <v>1527788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3907878</v>
      </c>
      <c r="K17" s="7">
        <v>887867</v>
      </c>
      <c r="L17" s="7">
        <v>4529288</v>
      </c>
      <c r="M17" s="7">
        <v>986423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1378363</v>
      </c>
      <c r="K18" s="7">
        <v>307433</v>
      </c>
      <c r="L18" s="7">
        <v>1538659</v>
      </c>
      <c r="M18" s="7">
        <v>317240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909400</v>
      </c>
      <c r="K19" s="7">
        <v>205758</v>
      </c>
      <c r="L19" s="7">
        <v>1043212</v>
      </c>
      <c r="M19" s="7">
        <v>224125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2419961</v>
      </c>
      <c r="K20" s="7">
        <v>1083899</v>
      </c>
      <c r="L20" s="7">
        <v>2990139</v>
      </c>
      <c r="M20" s="7">
        <v>749714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3486176</v>
      </c>
      <c r="K21" s="7">
        <v>817775</v>
      </c>
      <c r="L21" s="7">
        <v>2400904</v>
      </c>
      <c r="M21" s="7">
        <v>693643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186008</v>
      </c>
      <c r="K27" s="53">
        <f>SUM(K28:K32)</f>
        <v>108050</v>
      </c>
      <c r="L27" s="53">
        <f>SUM(L28:L32)</f>
        <v>209546</v>
      </c>
      <c r="M27" s="53">
        <f>SUM(M28:M32)</f>
        <v>81680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186008</v>
      </c>
      <c r="K29" s="7">
        <v>108050</v>
      </c>
      <c r="L29" s="7">
        <v>209546</v>
      </c>
      <c r="M29" s="7">
        <v>81680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345921</v>
      </c>
      <c r="K33" s="53">
        <f>SUM(K34:K37)</f>
        <v>230355</v>
      </c>
      <c r="L33" s="53">
        <f>SUM(L34:L37)</f>
        <v>571881</v>
      </c>
      <c r="M33" s="53">
        <f>SUM(M34:M37)</f>
        <v>266895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345921</v>
      </c>
      <c r="K35" s="7">
        <v>230355</v>
      </c>
      <c r="L35" s="7">
        <v>571881</v>
      </c>
      <c r="M35" s="7">
        <v>266895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18948875</v>
      </c>
      <c r="K42" s="53">
        <f>K7+K27+K38+K40</f>
        <v>1345580</v>
      </c>
      <c r="L42" s="53">
        <f>L7+L27+L38+L40</f>
        <v>21896441</v>
      </c>
      <c r="M42" s="53">
        <f>M7+M27+M38+M40</f>
        <v>1447237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17973427</v>
      </c>
      <c r="K43" s="53">
        <f>K10+K33+K39+K41</f>
        <v>4274258</v>
      </c>
      <c r="L43" s="53">
        <f>L10+L33+L39+L41</f>
        <v>19728512</v>
      </c>
      <c r="M43" s="53">
        <f>M10+M33+M39+M41</f>
        <v>4001004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975448</v>
      </c>
      <c r="K44" s="53">
        <f>K42-K43</f>
        <v>-2928678</v>
      </c>
      <c r="L44" s="53">
        <f>L42-L43</f>
        <v>2167929</v>
      </c>
      <c r="M44" s="53">
        <f>M42-M43</f>
        <v>-2553767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975448</v>
      </c>
      <c r="K45" s="53">
        <f>IF(K42&gt;K43,K42-K43,0)</f>
        <v>0</v>
      </c>
      <c r="L45" s="53">
        <f>IF(L42&gt;L43,L42-L43,0)</f>
        <v>2167929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2928678</v>
      </c>
      <c r="L46" s="53">
        <f>IF(L43&gt;L42,L43-L42,0)</f>
        <v>0</v>
      </c>
      <c r="M46" s="53">
        <f>IF(M43&gt;M42,M43-M42,0)</f>
        <v>2553767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-84000</v>
      </c>
      <c r="K47" s="7">
        <v>-84000</v>
      </c>
      <c r="L47" s="7">
        <v>-51425</v>
      </c>
      <c r="M47" s="7">
        <v>1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1059448</v>
      </c>
      <c r="K48" s="53">
        <f>K44-K47</f>
        <v>-2844678</v>
      </c>
      <c r="L48" s="53">
        <f>L44-L47</f>
        <v>2219354</v>
      </c>
      <c r="M48" s="53">
        <f>M44-M47</f>
        <v>-2553768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1059448</v>
      </c>
      <c r="K49" s="53">
        <f>IF(K48&gt;0,K48,0)</f>
        <v>0</v>
      </c>
      <c r="L49" s="53">
        <f>IF(L48&gt;0,L48,0)</f>
        <v>2219354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2844678</v>
      </c>
      <c r="L50" s="61">
        <f>IF(L48&lt;0,-L48,0)</f>
        <v>0</v>
      </c>
      <c r="M50" s="61">
        <f>IF(M48&lt;0,-M48,0)</f>
        <v>2553768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1059448</v>
      </c>
      <c r="K56" s="6">
        <v>-2844678</v>
      </c>
      <c r="L56" s="6">
        <v>2219354</v>
      </c>
      <c r="M56" s="6">
        <v>-2553768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1059448</v>
      </c>
      <c r="K67" s="61">
        <f>K56+K66</f>
        <v>-2844678</v>
      </c>
      <c r="L67" s="61">
        <f>L56+L66</f>
        <v>2219354</v>
      </c>
      <c r="M67" s="61">
        <f>M56+M66</f>
        <v>-2553768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J42" sqref="J4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975448</v>
      </c>
      <c r="K7" s="7">
        <v>2167929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2419961</v>
      </c>
      <c r="K8" s="7">
        <v>2990139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1573023</v>
      </c>
      <c r="K9" s="7">
        <v>0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0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285150</v>
      </c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5253582</v>
      </c>
      <c r="K13" s="53">
        <f>SUM(K7:K12)</f>
        <v>5158068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>
        <v>2272494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339175</v>
      </c>
      <c r="K15" s="7">
        <v>95255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119078</v>
      </c>
      <c r="K16" s="7">
        <v>18938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3354000</v>
      </c>
      <c r="K17" s="7">
        <v>1130660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3812253</v>
      </c>
      <c r="K18" s="53">
        <f>SUM(K14:K17)</f>
        <v>3517347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1441329</v>
      </c>
      <c r="K19" s="53">
        <f>IF(K13&gt;K18,K13-K18,0)</f>
        <v>1640721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4001000</v>
      </c>
      <c r="K22" s="7">
        <v>1070000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4001000</v>
      </c>
      <c r="K27" s="53">
        <f>SUM(K22:K26)</f>
        <v>1070000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21719667</v>
      </c>
      <c r="K28" s="7">
        <v>3382509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21719667</v>
      </c>
      <c r="K31" s="53">
        <f>SUM(K28:K30)</f>
        <v>3382509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17718667</v>
      </c>
      <c r="K33" s="53">
        <f>IF(K31&gt;K27,K31-K27,0)</f>
        <v>2312509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8930781</v>
      </c>
      <c r="K36" s="7">
        <v>3433762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8930781</v>
      </c>
      <c r="K38" s="53">
        <f>SUM(K35:K37)</f>
        <v>3433762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>
        <v>1124913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1124913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8930781</v>
      </c>
      <c r="K45" s="53">
        <f>IF(K38&gt;K44,K38-K44,0)</f>
        <v>2308849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v>1637061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7346557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12648196</v>
      </c>
      <c r="K49" s="7">
        <v>5301640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1637061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7346557</v>
      </c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5301639</v>
      </c>
      <c r="K52" s="61">
        <f>K49+K50-K51</f>
        <v>6938701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42736</v>
      </c>
      <c r="F2" s="43" t="s">
        <v>250</v>
      </c>
      <c r="G2" s="269">
        <v>43100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47582000</v>
      </c>
      <c r="K5" s="45">
        <v>47582000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-1559256</v>
      </c>
      <c r="K8" s="46">
        <v>-271249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1059448</v>
      </c>
      <c r="K9" s="46">
        <v>2219354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16533250</v>
      </c>
      <c r="K10" s="46">
        <v>16304692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63615442</v>
      </c>
      <c r="K14" s="79">
        <f>SUM(K5:K13)</f>
        <v>65834797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>
        <v>3629250</v>
      </c>
      <c r="K16" s="46">
        <v>3577824</v>
      </c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3629250</v>
      </c>
      <c r="K21" s="80">
        <f>SUM(K15:K20)</f>
        <v>3577824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neda</cp:lastModifiedBy>
  <cp:lastPrinted>2018-02-12T11:20:43Z</cp:lastPrinted>
  <dcterms:created xsi:type="dcterms:W3CDTF">2008-10-17T11:51:54Z</dcterms:created>
  <dcterms:modified xsi:type="dcterms:W3CDTF">2018-02-15T12:30:38Z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