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" windowWidth="12158" windowHeight="8178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<sst xmlns="http://schemas.openxmlformats.org/spreadsheetml/2006/main" count="395" uniqueCount="341">
  <si>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</si>
  <si>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</si>
  <si>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</si>
  <si>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</si>
  <si>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</si>
  <si>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</si>
  <si>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</si>
  <si>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</si>
  <si>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</si>
  <si>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</si>
  <si>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</si>
  <si>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</si>
  <si>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</si>
  <si>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</si>
  <si>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</si>
  <si>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</si>
  <si>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</si>
  <si>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</si>
  <si>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</si>
  <si>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</si>
  <si>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</si>
  <si>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</si>
  <si>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</si>
  <si>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</si>
  <si>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</si>
  <si>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</si>
  <si>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</si>
  <si>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</si>
  <si>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</si>
  <si>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</si>
  <si>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</si>
  <si>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</si>
  <si>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</si>
  <si>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</si>
  <si>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</si>
  <si>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</si>
  <si>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</si>
  <si>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</si>
  <si>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</si>
  <si>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</si>
  <si>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</si>
  <si>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</si>
  <si>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</si>
  <si>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</si>
  <si>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</si>
  <si>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</si>
  <si>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</si>
  <si>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</si>
  <si>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</si>
  <si>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</si>
  <si>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</si>
  <si>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</si>
  <si>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</si>
  <si>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</si>
  <si>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</si>
  <si>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</si>
  <si>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</si>
  <si>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</si>
  <si>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</si>
  <si>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</si>
  <si>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</si>
  <si>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</si>
  <si>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</si>
  <si>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</si>
  <si>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</si>
  <si>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</si>
  <si>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</si>
  <si>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</si>
  <si>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</si>
  <si>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</si>
  <si>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</si>
  <si>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</si>
  <si>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</si>
  <si>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</si>
  <si>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</si>
  <si>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</si>
  <si>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</si>
  <si>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</si>
  <si>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</si>
  <si>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</si>
  <si>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</si>
  <si>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</si>
  <si>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</si>
  <si>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</si>
  <si>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</si>
  <si>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</si>
  <si>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</si>
  <si>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</si>
  <si>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</si>
  <si>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</si>
  <si>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</si>
  <si>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</si>
  <si>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</si>
  <si>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</si>
  <si>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</si>
  <si>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</si>
  <si>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</si>
  <si>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</si>
  <si>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</si>
  <si>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</si>
  <si>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</si>
  <si>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</si>
  <si>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</si>
  <si>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</si>
  <si>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</si>
  <si>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</si>
  <si>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</si>
  <si>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</si>
  <si>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</si>
  <si>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</si>
  <si>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</si>
  <si>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</si>
  <si>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</si>
  <si>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</si>
  <si>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</si>
  <si>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</si>
  <si>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</si>
  <si>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</si>
  <si>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</si>
  <si>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</si>
  <si>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</si>
  <si>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</si>
  <si>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</si>
  <si>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</si>
  <si>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</si>
  <si>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</si>
  <si>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</si>
  <si>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</si>
  <si>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</si>
  <si>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</si>
  <si>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</si>
  <si>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</si>
  <si>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</si>
  <si>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</si>
  <si>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</si>
  <si>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</si>
  <si>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</si>
  <si>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</si>
  <si>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</si>
  <si>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</si>
  <si>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</si>
  <si>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</si>
  <si>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</si>
  <si>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</si>
  <si>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</si>
  <si>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</si>
  <si>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</si>
  <si>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</si>
  <si>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</si>
  <si>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</si>
  <si>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</si>
  <si>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</si>
  <si>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</si>
  <si>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</si>
  <si>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</si>
  <si>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</si>
  <si>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</si>
  <si>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</si>
  <si>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</si>
  <si>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</si>
  <si>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</si>
  <si>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</si>
  <si>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</si>
  <si>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</si>
  <si>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</si>
  <si>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</si>
  <si>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</si>
  <si>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</si>
  <si>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</si>
  <si>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</si>
  <si>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</si>
  <si>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</si>
  <si>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</si>
  <si>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</si>
  <si>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</si>
  <si>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</si>
  <si>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</si>
  <si>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</si>
  <si>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</si>
  <si>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</si>
  <si>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</si>
  <si>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</si>
  <si>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</si>
  <si>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</si>
  <si>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</si>
  <si>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</si>
  <si>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</si>
  <si>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</si>
  <si>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</si>
  <si>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</si>
  <si>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</si>
  <si>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</si>
  <si>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</si>
  <si>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</si>
  <si>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</si>
  <si>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</si>
  <si>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</si>
  <si>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</si>
  <si>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</si>
  <si>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</si>
  <si>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</si>
  <si>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</si>
  <si>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</si>
  <si>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</si>
  <si>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</si>
  <si>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</si>
  <si>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</si>
  <si>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</si>
  <si>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</si>
  <si>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</si>
  <si>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</si>
  <si>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</si>
  <si>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</si>
  <si>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</si>
  <si>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</si>
  <si>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</si>
  <si>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</si>
  <si>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</si>
  <si>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</si>
  <si>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</si>
  <si>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</si>
  <si>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</si>
  <si>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</si>
  <si>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</si>
  <si>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</si>
  <si>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</si>
  <si>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</si>
  <si>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</si>
  <si>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</si>
  <si>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</si>
  <si>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</si>
  <si>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</si>
  <si>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</si>
  <si>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</si>
  <si>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</si>
  <si>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</si>
  <si>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</si>
  <si>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</si>
  <si>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</si>
  <si>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</si>
  <si>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</si>
  <si>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</si>
  <si>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</si>
  <si>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</si>
  <si>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</si>
  <si>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</si>
  <si>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</si>
  <si>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</si>
  <si>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</si>
  <si>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</si>
  <si>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</si>
  <si>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</si>
  <si>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</si>
  <si>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</si>
  <si>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</si>
  <si>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</si>
  <si>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</si>
  <si>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</si>
  <si>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</si>
  <si>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</si>
  <si>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</si>
  <si>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</si>
  <si>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</si>
  <si>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</si>
  <si>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</si>
  <si>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</si>
  <si>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</si>
  <si>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</si>
  <si>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</si>
  <si>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</si>
  <si>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</si>
  <si>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</si>
  <si>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</si>
  <si>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</si>
  <si>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</si>
  <si>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</si>
  <si>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</si>
  <si>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</si>
  <si>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</si>
  <si>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</si>
  <si>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</si>
  <si>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</si>
  <si>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</si>
  <si>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</si>
  <si>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</si>
  <si>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</si>
  <si>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</si>
  <si>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</si>
  <si>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</si>
  <si>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</si>
  <si>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</si>
  <si>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</si>
  <si>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</si>
  <si>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</si>
  <si>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</si>
  <si>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</si>
  <si>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</si>
  <si>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</si>
  <si>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</si>
  <si>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</si>
  <si>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</si>
  <si>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</si>
  <si>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</si>
  <si>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</si>
  <si>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</si>
  <si>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</si>
  <si>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</si>
  <si>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</si>
  <si>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</si>
  <si>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</si>
  <si>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</si>
  <si>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</si>
  <si>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</si>
  <si>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</si>
  <si>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</si>
  <si>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</si>
  <si>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</si>
  <si>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</si>
  <si>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</si>
  <si>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</si>
  <si>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</si>
  <si>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</si>
  <si>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</si>
  <si>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03080757</t>
  </si>
  <si>
    <t>060015571</t>
  </si>
  <si>
    <t>98026846668</t>
  </si>
  <si>
    <t>HTP OREBIĆ d.d.</t>
  </si>
  <si>
    <t>Orebić</t>
  </si>
  <si>
    <t>Obala pomoraca 36</t>
  </si>
  <si>
    <t>orebic-htp@du.htnet.hr</t>
  </si>
  <si>
    <t>www.orebic-htp.hr</t>
  </si>
  <si>
    <t>Dubrovačko-Neretvanska</t>
  </si>
  <si>
    <t>ne</t>
  </si>
  <si>
    <t>5510</t>
  </si>
  <si>
    <t>Neda Ćendo</t>
  </si>
  <si>
    <t>020713016</t>
  </si>
  <si>
    <t>racunovodstvo@orebic-htp.hr</t>
  </si>
  <si>
    <t>Obveznik: _HTP Orebić d.d.____________________________________________________________</t>
  </si>
  <si>
    <t>stanje na dan 30.06.2014.</t>
  </si>
  <si>
    <t>u razdoblju 01.01.2014. do 30.06.2014.</t>
  </si>
  <si>
    <t>Srđan Janićijević - predsjednik uprave     Alćeo  Bolković - član uprave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</si>
</sst>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ebic-htp@du.htnet.hr" TargetMode="External" /><Relationship Id="rId2" Type="http://schemas.openxmlformats.org/officeDocument/2006/relationships/hyperlink" Target="http://www.orebic-htp.hr/" TargetMode="External" /><Relationship Id="rId3" Type="http://schemas.openxmlformats.org/officeDocument/2006/relationships/hyperlink" Target="mailto:racunovodstvo@orebic-htp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7">
      <selection activeCell="H43" sqref="H4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0" t="s">
        <v>248</v>
      </c>
      <c r="B1" s="181"/>
      <c r="C1" s="18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>
        <v>41640</v>
      </c>
      <c r="F2" s="12"/>
      <c r="G2" s="13" t="s">
        <v>250</v>
      </c>
      <c r="H2" s="120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326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70">
        <v>20250</v>
      </c>
      <c r="D14" s="171"/>
      <c r="E14" s="16"/>
      <c r="F14" s="164" t="s">
        <v>327</v>
      </c>
      <c r="G14" s="168"/>
      <c r="H14" s="168"/>
      <c r="I14" s="16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328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72" t="s">
        <v>329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72" t="s">
        <v>330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308</v>
      </c>
      <c r="D22" s="164" t="s">
        <v>327</v>
      </c>
      <c r="E22" s="165"/>
      <c r="F22" s="166"/>
      <c r="G22" s="160"/>
      <c r="H22" s="16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19</v>
      </c>
      <c r="D24" s="164" t="s">
        <v>331</v>
      </c>
      <c r="E24" s="165"/>
      <c r="F24" s="165"/>
      <c r="G24" s="166"/>
      <c r="H24" s="51" t="s">
        <v>261</v>
      </c>
      <c r="I24" s="122">
        <v>74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332</v>
      </c>
      <c r="D26" s="25"/>
      <c r="E26" s="33"/>
      <c r="F26" s="24"/>
      <c r="G26" s="178" t="s">
        <v>263</v>
      </c>
      <c r="H26" s="161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46" t="s">
        <v>265</v>
      </c>
      <c r="F28" s="147"/>
      <c r="G28" s="147"/>
      <c r="H28" s="148" t="s">
        <v>266</v>
      </c>
      <c r="I28" s="14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52"/>
      <c r="I36" s="153"/>
      <c r="J36" s="10"/>
      <c r="K36" s="10"/>
      <c r="L36" s="10"/>
    </row>
    <row r="37" spans="1:12" ht="12.75">
      <c r="A37" s="103"/>
      <c r="B37" s="30"/>
      <c r="C37" s="136"/>
      <c r="D37" s="137"/>
      <c r="E37" s="16"/>
      <c r="F37" s="136"/>
      <c r="G37" s="137"/>
      <c r="H37" s="16"/>
      <c r="I37" s="95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35"/>
      <c r="C44" s="152"/>
      <c r="D44" s="153"/>
      <c r="E44" s="26"/>
      <c r="F44" s="164"/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36"/>
      <c r="D45" s="137"/>
      <c r="E45" s="16"/>
      <c r="F45" s="136"/>
      <c r="G45" s="138"/>
      <c r="H45" s="35"/>
      <c r="I45" s="107"/>
      <c r="J45" s="10"/>
      <c r="K45" s="10"/>
      <c r="L45" s="10"/>
    </row>
    <row r="46" spans="1:12" ht="12.75">
      <c r="A46" s="149" t="s">
        <v>268</v>
      </c>
      <c r="B46" s="135"/>
      <c r="C46" s="164" t="s">
        <v>334</v>
      </c>
      <c r="D46" s="139"/>
      <c r="E46" s="139"/>
      <c r="F46" s="139"/>
      <c r="G46" s="139"/>
      <c r="H46" s="139"/>
      <c r="I46" s="12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35"/>
      <c r="C48" s="129" t="s">
        <v>335</v>
      </c>
      <c r="D48" s="130"/>
      <c r="E48" s="179"/>
      <c r="F48" s="16"/>
      <c r="G48" s="51" t="s">
        <v>271</v>
      </c>
      <c r="H48" s="129" t="s">
        <v>335</v>
      </c>
      <c r="I48" s="17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35"/>
      <c r="C50" s="184" t="s">
        <v>336</v>
      </c>
      <c r="D50" s="130"/>
      <c r="E50" s="130"/>
      <c r="F50" s="130"/>
      <c r="G50" s="130"/>
      <c r="H50" s="130"/>
      <c r="I50" s="17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29" t="s">
        <v>340</v>
      </c>
      <c r="D52" s="130"/>
      <c r="E52" s="130"/>
      <c r="F52" s="130"/>
      <c r="G52" s="130"/>
      <c r="H52" s="130"/>
      <c r="I52" s="169"/>
      <c r="J52" s="10"/>
      <c r="K52" s="10"/>
      <c r="L52" s="10"/>
    </row>
    <row r="53" spans="1:12" ht="12.75">
      <c r="A53" s="108"/>
      <c r="B53" s="20"/>
      <c r="C53" s="131" t="s">
        <v>273</v>
      </c>
      <c r="D53" s="131"/>
      <c r="E53" s="131"/>
      <c r="F53" s="131"/>
      <c r="G53" s="131"/>
      <c r="H53" s="13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3.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2" t="s">
        <v>277</v>
      </c>
      <c r="H62" s="133"/>
      <c r="I62" s="13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orebic-htp@du.htnet.hr"/>
    <hyperlink ref="C20" r:id="rId2" display="www.orebic-htp.hr"/>
    <hyperlink ref="C50" r:id="rId3" display="racunovodstvo@orebic-htp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A19" sqref="A19:H19"/>
    </sheetView>
  </sheetViews>
  <sheetFormatPr defaultColWidth="9.140625" defaultRowHeight="12.75"/>
  <cols>
    <col min="1" max="9" width="9.140625" style="52" customWidth="1"/>
    <col min="10" max="11" width="9.8515625" style="52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338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3.5">
      <c r="A3" s="225" t="s">
        <v>326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1.7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2"/>
      <c r="I7" s="3">
        <v>1</v>
      </c>
      <c r="J7" s="6"/>
      <c r="K7" s="6"/>
    </row>
    <row r="8" spans="1:11" ht="12.75">
      <c r="A8" s="190" t="s">
        <v>13</v>
      </c>
      <c r="B8" s="191"/>
      <c r="C8" s="191"/>
      <c r="D8" s="191"/>
      <c r="E8" s="191"/>
      <c r="F8" s="191"/>
      <c r="G8" s="191"/>
      <c r="H8" s="192"/>
      <c r="I8" s="1">
        <v>2</v>
      </c>
      <c r="J8" s="53">
        <f>J9+J16+J26+J35+J39</f>
        <v>53671307</v>
      </c>
      <c r="K8" s="53">
        <f>K9+K16+K26+K35+K39</f>
        <v>52716423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89135</v>
      </c>
      <c r="K9" s="53">
        <f>SUM(K10:K15)</f>
        <v>55381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89135</v>
      </c>
      <c r="K11" s="7">
        <v>55381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53543560</v>
      </c>
      <c r="K16" s="53">
        <f>SUM(K17:K25)</f>
        <v>52622430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21526147</v>
      </c>
      <c r="K17" s="7">
        <v>21526147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29859755</v>
      </c>
      <c r="K18" s="7">
        <v>29222867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2109658</v>
      </c>
      <c r="K19" s="7">
        <v>1825416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/>
      <c r="K20" s="7"/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48000</v>
      </c>
      <c r="K23" s="7">
        <v>48000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38612</v>
      </c>
      <c r="K26" s="53">
        <f>SUM(K27:K34)</f>
        <v>38612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38612</v>
      </c>
      <c r="K29" s="7">
        <v>38612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190" t="s">
        <v>240</v>
      </c>
      <c r="B40" s="191"/>
      <c r="C40" s="191"/>
      <c r="D40" s="191"/>
      <c r="E40" s="191"/>
      <c r="F40" s="191"/>
      <c r="G40" s="191"/>
      <c r="H40" s="192"/>
      <c r="I40" s="1">
        <v>34</v>
      </c>
      <c r="J40" s="53">
        <f>J41+J49+J56+J64</f>
        <v>2466579</v>
      </c>
      <c r="K40" s="53">
        <f>K41+K49+K56+K64</f>
        <v>34165200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226822</v>
      </c>
      <c r="K41" s="53">
        <f>SUM(K42:K48)</f>
        <v>548326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220177</v>
      </c>
      <c r="K42" s="7">
        <v>532515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6645</v>
      </c>
      <c r="K45" s="7">
        <v>15811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1714836</v>
      </c>
      <c r="K49" s="53">
        <f>SUM(K50:K55)</f>
        <v>2608220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1439950</v>
      </c>
      <c r="K51" s="7">
        <v>2462434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300</v>
      </c>
      <c r="K53" s="7">
        <v>2800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260471</v>
      </c>
      <c r="K54" s="7">
        <v>137121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14115</v>
      </c>
      <c r="K55" s="7">
        <v>5865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0</v>
      </c>
      <c r="K56" s="53">
        <f>SUM(K57:K63)</f>
        <v>30000000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>
        <v>30000000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524921</v>
      </c>
      <c r="K64" s="7">
        <v>1008654</v>
      </c>
    </row>
    <row r="65" spans="1:11" ht="12.75">
      <c r="A65" s="190" t="s">
        <v>56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/>
      <c r="K65" s="7"/>
    </row>
    <row r="66" spans="1:11" ht="12.75">
      <c r="A66" s="190" t="s">
        <v>241</v>
      </c>
      <c r="B66" s="191"/>
      <c r="C66" s="191"/>
      <c r="D66" s="191"/>
      <c r="E66" s="191"/>
      <c r="F66" s="191"/>
      <c r="G66" s="191"/>
      <c r="H66" s="192"/>
      <c r="I66" s="1">
        <v>60</v>
      </c>
      <c r="J66" s="53">
        <f>J7+J8+J40+J65</f>
        <v>56137886</v>
      </c>
      <c r="K66" s="53">
        <f>K7+K8+K40+K65</f>
        <v>86881623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3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2"/>
      <c r="I69" s="3">
        <v>62</v>
      </c>
      <c r="J69" s="54">
        <f>J70+J71+J72+J78+J79+J82+J85</f>
        <v>33726562</v>
      </c>
      <c r="K69" s="54">
        <f>K70+K71+K72+K78+K79+K82+K85</f>
        <v>61290420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35164000</v>
      </c>
      <c r="K70" s="7">
        <v>47582000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511699</v>
      </c>
      <c r="K72" s="53">
        <f>K73+K74-K75+K76+K77</f>
        <v>4255127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511699</v>
      </c>
      <c r="K73" s="7">
        <v>511699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>
        <v>3743428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13306029</v>
      </c>
      <c r="K78" s="7">
        <v>13306029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-13838571</v>
      </c>
      <c r="K79" s="53">
        <f>K80-K81</f>
        <v>-1416595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13838571</v>
      </c>
      <c r="K81" s="7">
        <v>1416595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-1416595</v>
      </c>
      <c r="K82" s="53">
        <f>K83-K84</f>
        <v>-2436141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1416595</v>
      </c>
      <c r="K84" s="7">
        <v>2436141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190" t="s">
        <v>19</v>
      </c>
      <c r="B86" s="191"/>
      <c r="C86" s="191"/>
      <c r="D86" s="191"/>
      <c r="E86" s="191"/>
      <c r="F86" s="191"/>
      <c r="G86" s="191"/>
      <c r="H86" s="192"/>
      <c r="I86" s="1">
        <v>79</v>
      </c>
      <c r="J86" s="53">
        <f>SUM(J87:J89)</f>
        <v>216147</v>
      </c>
      <c r="K86" s="53">
        <f>SUM(K87:K89)</f>
        <v>216147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216147</v>
      </c>
      <c r="K87" s="7">
        <v>216147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190" t="s">
        <v>20</v>
      </c>
      <c r="B90" s="191"/>
      <c r="C90" s="191"/>
      <c r="D90" s="191"/>
      <c r="E90" s="191"/>
      <c r="F90" s="191"/>
      <c r="G90" s="191"/>
      <c r="H90" s="192"/>
      <c r="I90" s="1">
        <v>83</v>
      </c>
      <c r="J90" s="53">
        <f>SUM(J91:J99)</f>
        <v>9150141</v>
      </c>
      <c r="K90" s="53">
        <f>SUM(K91:K99)</f>
        <v>9099610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5823634</v>
      </c>
      <c r="K93" s="7">
        <v>5773103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3326507</v>
      </c>
      <c r="K99" s="7">
        <v>3326507</v>
      </c>
    </row>
    <row r="100" spans="1:11" ht="12.75">
      <c r="A100" s="190" t="s">
        <v>21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53">
        <f>SUM(J101:J112)</f>
        <v>12968921</v>
      </c>
      <c r="K100" s="53">
        <f>SUM(K101:K112)</f>
        <v>16199331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4207410</v>
      </c>
      <c r="K103" s="7">
        <v>3318999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762002</v>
      </c>
      <c r="K104" s="7">
        <v>2993281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7218739</v>
      </c>
      <c r="K105" s="7">
        <v>8735601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282707</v>
      </c>
      <c r="K108" s="7">
        <v>522227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433709</v>
      </c>
      <c r="K109" s="7">
        <v>599013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64354</v>
      </c>
      <c r="K112" s="7">
        <v>30210</v>
      </c>
    </row>
    <row r="113" spans="1:11" ht="12.75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>
        <v>76115</v>
      </c>
      <c r="K113" s="7">
        <v>76115</v>
      </c>
    </row>
    <row r="114" spans="1:11" ht="12.75">
      <c r="A114" s="190" t="s">
        <v>25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53">
        <f>J69+J86+J90+J100+J113</f>
        <v>56137886</v>
      </c>
      <c r="K114" s="53">
        <f>K69+K86+K90+K100+K113</f>
        <v>86881623</v>
      </c>
    </row>
    <row r="115" spans="1:11" ht="12.75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/>
      <c r="K115" s="8"/>
    </row>
    <row r="116" spans="1:11" ht="12.75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193" t="s">
        <v>9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8"/>
      <c r="K119" s="8"/>
    </row>
    <row r="120" spans="1:11" ht="12.75">
      <c r="A120" s="196" t="s">
        <v>311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8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A18" sqref="A18:H1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326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2.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2"/>
      <c r="I7" s="3">
        <v>111</v>
      </c>
      <c r="J7" s="54">
        <f>SUM(J8:J9)</f>
        <v>4418737</v>
      </c>
      <c r="K7" s="54">
        <f>SUM(K8:K9)</f>
        <v>4320158</v>
      </c>
      <c r="L7" s="54">
        <f>SUM(L8:L9)</f>
        <v>4656587</v>
      </c>
      <c r="M7" s="54">
        <f>SUM(M8:M9)</f>
        <v>4357064</v>
      </c>
    </row>
    <row r="8" spans="1:13" ht="12.75">
      <c r="A8" s="190" t="s">
        <v>152</v>
      </c>
      <c r="B8" s="191"/>
      <c r="C8" s="191"/>
      <c r="D8" s="191"/>
      <c r="E8" s="191"/>
      <c r="F8" s="191"/>
      <c r="G8" s="191"/>
      <c r="H8" s="192"/>
      <c r="I8" s="1">
        <v>112</v>
      </c>
      <c r="J8" s="7">
        <v>4177101</v>
      </c>
      <c r="K8" s="7">
        <v>4140896</v>
      </c>
      <c r="L8" s="7">
        <v>4391899</v>
      </c>
      <c r="M8" s="7">
        <v>4146076</v>
      </c>
    </row>
    <row r="9" spans="1:13" ht="12.75">
      <c r="A9" s="190" t="s">
        <v>103</v>
      </c>
      <c r="B9" s="191"/>
      <c r="C9" s="191"/>
      <c r="D9" s="191"/>
      <c r="E9" s="191"/>
      <c r="F9" s="191"/>
      <c r="G9" s="191"/>
      <c r="H9" s="192"/>
      <c r="I9" s="1">
        <v>113</v>
      </c>
      <c r="J9" s="7">
        <v>241636</v>
      </c>
      <c r="K9" s="7">
        <v>179262</v>
      </c>
      <c r="L9" s="7">
        <v>264688</v>
      </c>
      <c r="M9" s="7">
        <v>210988</v>
      </c>
    </row>
    <row r="10" spans="1:13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1">
        <v>114</v>
      </c>
      <c r="J10" s="53">
        <f>J11+J12+J16+J20+J21+J22+J25+J26</f>
        <v>7106582</v>
      </c>
      <c r="K10" s="53">
        <f>K11+K12+K16+K20+K21+K22+K25+K26</f>
        <v>4927928</v>
      </c>
      <c r="L10" s="53">
        <f>L11+L12+L16+L20+L21+L22+L25+L26</f>
        <v>6852866</v>
      </c>
      <c r="M10" s="53">
        <f>M11+M12+M16+M20+M21+M22+M25+M26</f>
        <v>4683293</v>
      </c>
    </row>
    <row r="11" spans="1:13" ht="12.75">
      <c r="A11" s="190" t="s">
        <v>104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53">
        <f>SUM(J13:J15)</f>
        <v>2758444</v>
      </c>
      <c r="K12" s="53">
        <f>SUM(K13:K15)</f>
        <v>2548357</v>
      </c>
      <c r="L12" s="53">
        <f>SUM(L13:L15)</f>
        <v>2350080</v>
      </c>
      <c r="M12" s="53">
        <f>SUM(M13:M15)</f>
        <v>2097942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1850394</v>
      </c>
      <c r="K13" s="7">
        <v>1770541</v>
      </c>
      <c r="L13" s="7">
        <v>1645240</v>
      </c>
      <c r="M13" s="7">
        <v>1521660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307</v>
      </c>
      <c r="K14" s="7">
        <v>307</v>
      </c>
      <c r="L14" s="7">
        <v>1050</v>
      </c>
      <c r="M14" s="7">
        <v>1050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907743</v>
      </c>
      <c r="K15" s="7">
        <v>777509</v>
      </c>
      <c r="L15" s="7">
        <v>703790</v>
      </c>
      <c r="M15" s="7">
        <v>575232</v>
      </c>
    </row>
    <row r="16" spans="1:13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1">
        <v>120</v>
      </c>
      <c r="J16" s="53">
        <f>SUM(J17:J19)</f>
        <v>2985023</v>
      </c>
      <c r="K16" s="53">
        <f>SUM(K17:K19)</f>
        <v>1701206</v>
      </c>
      <c r="L16" s="53">
        <f>SUM(L17:L19)</f>
        <v>3204993</v>
      </c>
      <c r="M16" s="53">
        <f>SUM(M17:M19)</f>
        <v>1976375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1948778</v>
      </c>
      <c r="K17" s="7">
        <v>1110714</v>
      </c>
      <c r="L17" s="7">
        <v>2032149</v>
      </c>
      <c r="M17" s="7">
        <v>1230498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642429</v>
      </c>
      <c r="K18" s="7">
        <v>366069</v>
      </c>
      <c r="L18" s="7">
        <v>720686</v>
      </c>
      <c r="M18" s="7">
        <v>455829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393816</v>
      </c>
      <c r="K19" s="7">
        <v>224423</v>
      </c>
      <c r="L19" s="7">
        <v>452158</v>
      </c>
      <c r="M19" s="7">
        <v>290048</v>
      </c>
    </row>
    <row r="20" spans="1:13" ht="12.75">
      <c r="A20" s="190" t="s">
        <v>105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>
        <v>1044135</v>
      </c>
      <c r="K20" s="7">
        <v>534036</v>
      </c>
      <c r="L20" s="7">
        <v>974437</v>
      </c>
      <c r="M20" s="7">
        <v>466214</v>
      </c>
    </row>
    <row r="21" spans="1:13" ht="12.75">
      <c r="A21" s="190" t="s">
        <v>106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318980</v>
      </c>
      <c r="K21" s="7">
        <v>144329</v>
      </c>
      <c r="L21" s="7">
        <v>323356</v>
      </c>
      <c r="M21" s="7">
        <v>142762</v>
      </c>
    </row>
    <row r="22" spans="1:13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190" t="s">
        <v>107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.75">
      <c r="A26" s="190" t="s">
        <v>50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/>
      <c r="K26" s="7"/>
      <c r="L26" s="7"/>
      <c r="M26" s="7"/>
    </row>
    <row r="27" spans="1:13" ht="12.75">
      <c r="A27" s="190" t="s">
        <v>213</v>
      </c>
      <c r="B27" s="191"/>
      <c r="C27" s="191"/>
      <c r="D27" s="191"/>
      <c r="E27" s="191"/>
      <c r="F27" s="191"/>
      <c r="G27" s="191"/>
      <c r="H27" s="192"/>
      <c r="I27" s="1">
        <v>131</v>
      </c>
      <c r="J27" s="53">
        <f>SUM(J28:J32)</f>
        <v>2203</v>
      </c>
      <c r="K27" s="53">
        <f>SUM(K28:K32)</f>
        <v>2203</v>
      </c>
      <c r="L27" s="53">
        <f>SUM(L28:L32)</f>
        <v>85477</v>
      </c>
      <c r="M27" s="53">
        <f>SUM(M28:M32)</f>
        <v>77682</v>
      </c>
    </row>
    <row r="28" spans="1:13" ht="12.75">
      <c r="A28" s="190" t="s">
        <v>227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12.75">
      <c r="A29" s="190" t="s">
        <v>155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2203</v>
      </c>
      <c r="K29" s="7">
        <v>2203</v>
      </c>
      <c r="L29" s="7">
        <v>85477</v>
      </c>
      <c r="M29" s="7">
        <v>77682</v>
      </c>
    </row>
    <row r="30" spans="1:13" ht="12.75">
      <c r="A30" s="190" t="s">
        <v>139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 ht="12.75">
      <c r="A31" s="190" t="s">
        <v>223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.75">
      <c r="A32" s="190" t="s">
        <v>140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/>
      <c r="M32" s="7"/>
    </row>
    <row r="33" spans="1:13" ht="12.75">
      <c r="A33" s="190" t="s">
        <v>214</v>
      </c>
      <c r="B33" s="191"/>
      <c r="C33" s="191"/>
      <c r="D33" s="191"/>
      <c r="E33" s="191"/>
      <c r="F33" s="191"/>
      <c r="G33" s="191"/>
      <c r="H33" s="192"/>
      <c r="I33" s="1">
        <v>137</v>
      </c>
      <c r="J33" s="53">
        <f>SUM(J34:J37)</f>
        <v>463513</v>
      </c>
      <c r="K33" s="53">
        <f>SUM(K34:K37)</f>
        <v>256817</v>
      </c>
      <c r="L33" s="53">
        <f>SUM(L34:L37)</f>
        <v>362241</v>
      </c>
      <c r="M33" s="53">
        <f>SUM(M34:M37)</f>
        <v>170797</v>
      </c>
    </row>
    <row r="34" spans="1:13" ht="12.75">
      <c r="A34" s="190" t="s">
        <v>66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.75">
      <c r="A35" s="190" t="s">
        <v>65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463513</v>
      </c>
      <c r="K35" s="7">
        <v>256817</v>
      </c>
      <c r="L35" s="7">
        <v>362241</v>
      </c>
      <c r="M35" s="7">
        <v>170797</v>
      </c>
    </row>
    <row r="36" spans="1:13" ht="12.75">
      <c r="A36" s="190" t="s">
        <v>224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.75">
      <c r="A37" s="190" t="s">
        <v>67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/>
      <c r="M37" s="7"/>
    </row>
    <row r="38" spans="1:13" ht="12.75">
      <c r="A38" s="190" t="s">
        <v>195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.75">
      <c r="A39" s="190" t="s">
        <v>196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.75">
      <c r="A40" s="190" t="s">
        <v>225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>
        <v>16733</v>
      </c>
      <c r="K40" s="7">
        <v>16733</v>
      </c>
      <c r="L40" s="7">
        <v>37004</v>
      </c>
      <c r="M40" s="7">
        <v>37004</v>
      </c>
    </row>
    <row r="41" spans="1:13" ht="12.75">
      <c r="A41" s="190" t="s">
        <v>226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>
        <v>6075</v>
      </c>
      <c r="K41" s="7"/>
      <c r="L41" s="7">
        <v>102</v>
      </c>
      <c r="M41" s="7">
        <v>102</v>
      </c>
    </row>
    <row r="42" spans="1:13" ht="12.75">
      <c r="A42" s="190" t="s">
        <v>215</v>
      </c>
      <c r="B42" s="191"/>
      <c r="C42" s="191"/>
      <c r="D42" s="191"/>
      <c r="E42" s="191"/>
      <c r="F42" s="191"/>
      <c r="G42" s="191"/>
      <c r="H42" s="192"/>
      <c r="I42" s="1">
        <v>146</v>
      </c>
      <c r="J42" s="53">
        <f>J7+J27+J38+J40</f>
        <v>4437673</v>
      </c>
      <c r="K42" s="53">
        <f>K7+K27+K38+K40</f>
        <v>4339094</v>
      </c>
      <c r="L42" s="53">
        <f>L7+L27+L38+L40</f>
        <v>4779068</v>
      </c>
      <c r="M42" s="53">
        <f>M7+M27+M38+M40</f>
        <v>4471750</v>
      </c>
    </row>
    <row r="43" spans="1:13" ht="12.75">
      <c r="A43" s="190" t="s">
        <v>216</v>
      </c>
      <c r="B43" s="191"/>
      <c r="C43" s="191"/>
      <c r="D43" s="191"/>
      <c r="E43" s="191"/>
      <c r="F43" s="191"/>
      <c r="G43" s="191"/>
      <c r="H43" s="192"/>
      <c r="I43" s="1">
        <v>147</v>
      </c>
      <c r="J43" s="53">
        <f>J10+J33+J39+J41</f>
        <v>7576170</v>
      </c>
      <c r="K43" s="53">
        <f>K10+K33+K39+K41</f>
        <v>5184745</v>
      </c>
      <c r="L43" s="53">
        <f>L10+L33+L39+L41</f>
        <v>7215209</v>
      </c>
      <c r="M43" s="53">
        <f>M10+M33+M39+M41</f>
        <v>4854192</v>
      </c>
    </row>
    <row r="44" spans="1:13" ht="12.75">
      <c r="A44" s="190" t="s">
        <v>236</v>
      </c>
      <c r="B44" s="191"/>
      <c r="C44" s="191"/>
      <c r="D44" s="191"/>
      <c r="E44" s="191"/>
      <c r="F44" s="191"/>
      <c r="G44" s="191"/>
      <c r="H44" s="192"/>
      <c r="I44" s="1">
        <v>148</v>
      </c>
      <c r="J44" s="53">
        <f>J42-J43</f>
        <v>-3138497</v>
      </c>
      <c r="K44" s="53">
        <f>K42-K43</f>
        <v>-845651</v>
      </c>
      <c r="L44" s="53">
        <f>L42-L43</f>
        <v>-2436141</v>
      </c>
      <c r="M44" s="53">
        <f>M42-M43</f>
        <v>-382442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3138497</v>
      </c>
      <c r="K46" s="53">
        <f>IF(K43&gt;K42,K43-K42,0)</f>
        <v>845651</v>
      </c>
      <c r="L46" s="53">
        <f>IF(L43&gt;L42,L43-L42,0)</f>
        <v>2436141</v>
      </c>
      <c r="M46" s="53">
        <f>IF(M43&gt;M42,M43-M42,0)</f>
        <v>382442</v>
      </c>
    </row>
    <row r="47" spans="1:13" ht="12.75">
      <c r="A47" s="190" t="s">
        <v>217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/>
      <c r="K47" s="7"/>
      <c r="L47" s="7"/>
      <c r="M47" s="7"/>
    </row>
    <row r="48" spans="1:13" ht="12.75">
      <c r="A48" s="190" t="s">
        <v>237</v>
      </c>
      <c r="B48" s="191"/>
      <c r="C48" s="191"/>
      <c r="D48" s="191"/>
      <c r="E48" s="191"/>
      <c r="F48" s="191"/>
      <c r="G48" s="191"/>
      <c r="H48" s="192"/>
      <c r="I48" s="1">
        <v>152</v>
      </c>
      <c r="J48" s="53">
        <f>J44-J47</f>
        <v>-3138497</v>
      </c>
      <c r="K48" s="53">
        <f>K44-K47</f>
        <v>-845651</v>
      </c>
      <c r="L48" s="53">
        <f>L44-L47</f>
        <v>-2436141</v>
      </c>
      <c r="M48" s="53">
        <f>M44-M47</f>
        <v>-382442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3138497</v>
      </c>
      <c r="K50" s="61">
        <f>IF(K48&lt;0,-K48,0)</f>
        <v>845651</v>
      </c>
      <c r="L50" s="61">
        <f>IF(L48&lt;0,-L48,0)</f>
        <v>2436141</v>
      </c>
      <c r="M50" s="61">
        <f>IF(M48&lt;0,-M48,0)</f>
        <v>382442</v>
      </c>
    </row>
    <row r="51" spans="1:13" ht="12.7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2"/>
      <c r="I56" s="9">
        <v>157</v>
      </c>
      <c r="J56" s="6">
        <v>-3138497</v>
      </c>
      <c r="K56" s="6">
        <v>-845651</v>
      </c>
      <c r="L56" s="6">
        <v>-2436141</v>
      </c>
      <c r="M56" s="6">
        <v>-382442</v>
      </c>
    </row>
    <row r="57" spans="1:13" ht="12.75">
      <c r="A57" s="190" t="s">
        <v>221</v>
      </c>
      <c r="B57" s="191"/>
      <c r="C57" s="191"/>
      <c r="D57" s="191"/>
      <c r="E57" s="191"/>
      <c r="F57" s="191"/>
      <c r="G57" s="191"/>
      <c r="H57" s="19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0" t="s">
        <v>228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.75">
      <c r="A59" s="190" t="s">
        <v>229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/>
      <c r="M59" s="7"/>
    </row>
    <row r="60" spans="1:13" ht="12.75">
      <c r="A60" s="190" t="s">
        <v>45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.75">
      <c r="A61" s="190" t="s">
        <v>230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.75">
      <c r="A62" s="190" t="s">
        <v>231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.75">
      <c r="A63" s="190" t="s">
        <v>232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.75">
      <c r="A64" s="190" t="s">
        <v>233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.75">
      <c r="A65" s="190" t="s">
        <v>222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.75">
      <c r="A66" s="190" t="s">
        <v>193</v>
      </c>
      <c r="B66" s="191"/>
      <c r="C66" s="191"/>
      <c r="D66" s="191"/>
      <c r="E66" s="191"/>
      <c r="F66" s="191"/>
      <c r="G66" s="191"/>
      <c r="H66" s="19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0" t="s">
        <v>194</v>
      </c>
      <c r="B67" s="191"/>
      <c r="C67" s="191"/>
      <c r="D67" s="191"/>
      <c r="E67" s="191"/>
      <c r="F67" s="191"/>
      <c r="G67" s="191"/>
      <c r="H67" s="192"/>
      <c r="I67" s="1">
        <v>168</v>
      </c>
      <c r="J67" s="61">
        <f>J56+J66</f>
        <v>-3138497</v>
      </c>
      <c r="K67" s="61">
        <f>K56+K66</f>
        <v>-845651</v>
      </c>
      <c r="L67" s="61">
        <f>L56+L66</f>
        <v>-2436141</v>
      </c>
      <c r="M67" s="61">
        <f>M56+M66</f>
        <v>-382442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2.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-3138497</v>
      </c>
      <c r="K7" s="7">
        <v>-2436141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1044135</v>
      </c>
      <c r="K8" s="7">
        <v>974437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3913755</v>
      </c>
      <c r="K9" s="7">
        <v>4121990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0</v>
      </c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>
        <v>122528</v>
      </c>
      <c r="K12" s="7"/>
    </row>
    <row r="13" spans="1:11" ht="12.75">
      <c r="A13" s="190" t="s">
        <v>157</v>
      </c>
      <c r="B13" s="191"/>
      <c r="C13" s="191"/>
      <c r="D13" s="191"/>
      <c r="E13" s="191"/>
      <c r="F13" s="191"/>
      <c r="G13" s="191"/>
      <c r="H13" s="191"/>
      <c r="I13" s="1">
        <v>7</v>
      </c>
      <c r="J13" s="64">
        <f>SUM(J7:J12)</f>
        <v>1941921</v>
      </c>
      <c r="K13" s="53">
        <f>SUM(K7:K12)</f>
        <v>2660286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1161986</v>
      </c>
      <c r="K15" s="7">
        <v>893384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292583</v>
      </c>
      <c r="K16" s="7">
        <v>312338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190" t="s">
        <v>158</v>
      </c>
      <c r="B18" s="191"/>
      <c r="C18" s="191"/>
      <c r="D18" s="191"/>
      <c r="E18" s="191"/>
      <c r="F18" s="191"/>
      <c r="G18" s="191"/>
      <c r="H18" s="191"/>
      <c r="I18" s="1">
        <v>12</v>
      </c>
      <c r="J18" s="64">
        <f>SUM(J14:J17)</f>
        <v>1454569</v>
      </c>
      <c r="K18" s="53">
        <f>SUM(K14:K17)</f>
        <v>1205722</v>
      </c>
    </row>
    <row r="19" spans="1:11" ht="12.75">
      <c r="A19" s="190" t="s">
        <v>36</v>
      </c>
      <c r="B19" s="191"/>
      <c r="C19" s="191"/>
      <c r="D19" s="191"/>
      <c r="E19" s="191"/>
      <c r="F19" s="191"/>
      <c r="G19" s="191"/>
      <c r="H19" s="191"/>
      <c r="I19" s="1">
        <v>13</v>
      </c>
      <c r="J19" s="64">
        <f>IF(J13&gt;J18,J13-J18,0)</f>
        <v>487352</v>
      </c>
      <c r="K19" s="53">
        <f>IF(K13&gt;K18,K13-K18,0)</f>
        <v>1454564</v>
      </c>
    </row>
    <row r="20" spans="1:11" ht="12.75">
      <c r="A20" s="190" t="s">
        <v>37</v>
      </c>
      <c r="B20" s="191"/>
      <c r="C20" s="191"/>
      <c r="D20" s="191"/>
      <c r="E20" s="191"/>
      <c r="F20" s="191"/>
      <c r="G20" s="191"/>
      <c r="H20" s="191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52"/>
      <c r="J21" s="252"/>
      <c r="K21" s="25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190" t="s">
        <v>168</v>
      </c>
      <c r="B27" s="191"/>
      <c r="C27" s="191"/>
      <c r="D27" s="191"/>
      <c r="E27" s="191"/>
      <c r="F27" s="191"/>
      <c r="G27" s="191"/>
      <c r="H27" s="191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41233</v>
      </c>
      <c r="K28" s="7">
        <v>19553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190" t="s">
        <v>5</v>
      </c>
      <c r="B31" s="191"/>
      <c r="C31" s="191"/>
      <c r="D31" s="191"/>
      <c r="E31" s="191"/>
      <c r="F31" s="191"/>
      <c r="G31" s="191"/>
      <c r="H31" s="191"/>
      <c r="I31" s="1">
        <v>24</v>
      </c>
      <c r="J31" s="64">
        <f>SUM(J28:J30)</f>
        <v>41233</v>
      </c>
      <c r="K31" s="53">
        <f>SUM(K28:K30)</f>
        <v>19553</v>
      </c>
    </row>
    <row r="32" spans="1:11" ht="12.75">
      <c r="A32" s="190" t="s">
        <v>38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0" t="s">
        <v>39</v>
      </c>
      <c r="B33" s="191"/>
      <c r="C33" s="191"/>
      <c r="D33" s="191"/>
      <c r="E33" s="191"/>
      <c r="F33" s="191"/>
      <c r="G33" s="191"/>
      <c r="H33" s="191"/>
      <c r="I33" s="1">
        <v>26</v>
      </c>
      <c r="J33" s="64">
        <f>IF(J31&gt;J27,J31-J27,0)</f>
        <v>41233</v>
      </c>
      <c r="K33" s="53">
        <f>IF(K31&gt;K27,K31-K27,0)</f>
        <v>19553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52"/>
      <c r="J34" s="252"/>
      <c r="K34" s="25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190" t="s">
        <v>68</v>
      </c>
      <c r="B38" s="191"/>
      <c r="C38" s="191"/>
      <c r="D38" s="191"/>
      <c r="E38" s="191"/>
      <c r="F38" s="191"/>
      <c r="G38" s="191"/>
      <c r="H38" s="191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340555</v>
      </c>
      <c r="K39" s="7">
        <v>951278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190" t="s">
        <v>69</v>
      </c>
      <c r="B44" s="191"/>
      <c r="C44" s="191"/>
      <c r="D44" s="191"/>
      <c r="E44" s="191"/>
      <c r="F44" s="191"/>
      <c r="G44" s="191"/>
      <c r="H44" s="191"/>
      <c r="I44" s="1">
        <v>36</v>
      </c>
      <c r="J44" s="64">
        <f>SUM(J39:J43)</f>
        <v>340555</v>
      </c>
      <c r="K44" s="53">
        <f>SUM(K39:K43)</f>
        <v>951278</v>
      </c>
    </row>
    <row r="45" spans="1:11" ht="12.75">
      <c r="A45" s="190" t="s">
        <v>17</v>
      </c>
      <c r="B45" s="191"/>
      <c r="C45" s="191"/>
      <c r="D45" s="191"/>
      <c r="E45" s="191"/>
      <c r="F45" s="191"/>
      <c r="G45" s="191"/>
      <c r="H45" s="19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0" t="s">
        <v>18</v>
      </c>
      <c r="B46" s="191"/>
      <c r="C46" s="191"/>
      <c r="D46" s="191"/>
      <c r="E46" s="191"/>
      <c r="F46" s="191"/>
      <c r="G46" s="191"/>
      <c r="H46" s="191"/>
      <c r="I46" s="1">
        <v>38</v>
      </c>
      <c r="J46" s="64">
        <f>IF(J44&gt;J38,J44-J38,0)</f>
        <v>340555</v>
      </c>
      <c r="K46" s="53">
        <f>IF(K44&gt;K38,K44-K38,0)</f>
        <v>951278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105564</v>
      </c>
      <c r="K47" s="53">
        <f>IF(K19-K20+K32-K33+K45-K46&gt;0,K19-K20+K32-K33+K45-K46,0)</f>
        <v>483733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154382</v>
      </c>
      <c r="K49" s="7">
        <v>524921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>
        <v>105564</v>
      </c>
      <c r="K50" s="7">
        <v>483733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193" t="s">
        <v>177</v>
      </c>
      <c r="B52" s="194"/>
      <c r="C52" s="194"/>
      <c r="D52" s="194"/>
      <c r="E52" s="194"/>
      <c r="F52" s="194"/>
      <c r="G52" s="194"/>
      <c r="H52" s="194"/>
      <c r="I52" s="4">
        <v>44</v>
      </c>
      <c r="J52" s="65">
        <f>J49+J50-J51</f>
        <v>259946</v>
      </c>
      <c r="K52" s="61">
        <f>K49+K50-K51</f>
        <v>1008654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3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2.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52"/>
      <c r="J6" s="252"/>
      <c r="K6" s="25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190" t="s">
        <v>198</v>
      </c>
      <c r="B12" s="191"/>
      <c r="C12" s="191"/>
      <c r="D12" s="191"/>
      <c r="E12" s="191"/>
      <c r="F12" s="191"/>
      <c r="G12" s="191"/>
      <c r="H12" s="19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190" t="s">
        <v>47</v>
      </c>
      <c r="B19" s="191"/>
      <c r="C19" s="191"/>
      <c r="D19" s="191"/>
      <c r="E19" s="191"/>
      <c r="F19" s="191"/>
      <c r="G19" s="191"/>
      <c r="H19" s="19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0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52"/>
      <c r="J22" s="252"/>
      <c r="K22" s="25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190" t="s">
        <v>114</v>
      </c>
      <c r="B28" s="191"/>
      <c r="C28" s="191"/>
      <c r="D28" s="191"/>
      <c r="E28" s="191"/>
      <c r="F28" s="191"/>
      <c r="G28" s="191"/>
      <c r="H28" s="19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190" t="s">
        <v>48</v>
      </c>
      <c r="B32" s="191"/>
      <c r="C32" s="191"/>
      <c r="D32" s="191"/>
      <c r="E32" s="191"/>
      <c r="F32" s="191"/>
      <c r="G32" s="191"/>
      <c r="H32" s="19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0" t="s">
        <v>110</v>
      </c>
      <c r="B33" s="191"/>
      <c r="C33" s="191"/>
      <c r="D33" s="191"/>
      <c r="E33" s="191"/>
      <c r="F33" s="191"/>
      <c r="G33" s="191"/>
      <c r="H33" s="19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0" t="s">
        <v>111</v>
      </c>
      <c r="B34" s="191"/>
      <c r="C34" s="191"/>
      <c r="D34" s="191"/>
      <c r="E34" s="191"/>
      <c r="F34" s="191"/>
      <c r="G34" s="191"/>
      <c r="H34" s="19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52">
        <v>0</v>
      </c>
      <c r="J35" s="252"/>
      <c r="K35" s="25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190" t="s">
        <v>49</v>
      </c>
      <c r="B39" s="191"/>
      <c r="C39" s="191"/>
      <c r="D39" s="191"/>
      <c r="E39" s="191"/>
      <c r="F39" s="191"/>
      <c r="G39" s="191"/>
      <c r="H39" s="19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190" t="s">
        <v>148</v>
      </c>
      <c r="B45" s="191"/>
      <c r="C45" s="191"/>
      <c r="D45" s="191"/>
      <c r="E45" s="191"/>
      <c r="F45" s="191"/>
      <c r="G45" s="191"/>
      <c r="H45" s="19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0" t="s">
        <v>162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0" t="s">
        <v>163</v>
      </c>
      <c r="B47" s="191"/>
      <c r="C47" s="191"/>
      <c r="D47" s="191"/>
      <c r="E47" s="191"/>
      <c r="F47" s="191"/>
      <c r="G47" s="191"/>
      <c r="H47" s="19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0" t="s">
        <v>149</v>
      </c>
      <c r="B48" s="191"/>
      <c r="C48" s="191"/>
      <c r="D48" s="191"/>
      <c r="E48" s="191"/>
      <c r="F48" s="191"/>
      <c r="G48" s="191"/>
      <c r="H48" s="19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0" t="s">
        <v>15</v>
      </c>
      <c r="B49" s="191"/>
      <c r="C49" s="191"/>
      <c r="D49" s="191"/>
      <c r="E49" s="191"/>
      <c r="F49" s="191"/>
      <c r="G49" s="191"/>
      <c r="H49" s="19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0" t="s">
        <v>161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175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190" t="s">
        <v>176</v>
      </c>
      <c r="B52" s="191"/>
      <c r="C52" s="191"/>
      <c r="D52" s="191"/>
      <c r="E52" s="191"/>
      <c r="F52" s="191"/>
      <c r="G52" s="191"/>
      <c r="H52" s="191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70" t="s">
        <v>282</v>
      </c>
      <c r="D2" s="270"/>
      <c r="E2" s="77">
        <v>41640</v>
      </c>
      <c r="F2" s="43" t="s">
        <v>250</v>
      </c>
      <c r="G2" s="271">
        <v>41820</v>
      </c>
      <c r="H2" s="272"/>
      <c r="I2" s="74"/>
      <c r="J2" s="74"/>
      <c r="K2" s="74"/>
      <c r="L2" s="78"/>
    </row>
    <row r="3" spans="1:11" ht="22.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35164000</v>
      </c>
      <c r="K5" s="45">
        <v>47582000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/>
      <c r="K6" s="46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511699</v>
      </c>
      <c r="K7" s="46">
        <v>4255127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-13838571</v>
      </c>
      <c r="K8" s="46">
        <v>-1416595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-1416595</v>
      </c>
      <c r="K9" s="46">
        <v>-2436141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>
        <v>13306029</v>
      </c>
      <c r="K10" s="46">
        <v>13306029</v>
      </c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/>
      <c r="K12" s="46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33726562</v>
      </c>
      <c r="K14" s="79">
        <f>SUM(K5:K13)</f>
        <v>61290420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>
        <v>3326507</v>
      </c>
      <c r="K16" s="46">
        <v>3326507</v>
      </c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3326507</v>
      </c>
      <c r="K21" s="80">
        <f>SUM(K15:K20)</f>
        <v>3326507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HtpOrebic</cp:lastModifiedBy>
  <cp:lastPrinted>2014-07-30T06:45:10Z</cp:lastPrinted>
  <dcterms:created xsi:type="dcterms:W3CDTF">2008-10-17T11:51:54Z</dcterms:created>
  <dcterms:modified xsi:type="dcterms:W3CDTF">2014-07-30T06:45:25Z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