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<sst xmlns="http://schemas.openxmlformats.org/spreadsheetml/2006/main" count="395" uniqueCount="344">
  <si>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</si>
  <si>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</si>
  <si>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</si>
  <si>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</si>
  <si>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</si>
  <si>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</si>
  <si>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</si>
  <si>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</si>
  <si>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</si>
  <si>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</si>
  <si>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</si>
  <si>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</si>
  <si>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</si>
  <si>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</si>
  <si>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</si>
  <si>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</si>
  <si>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</si>
  <si>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</si>
  <si>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</si>
  <si>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</si>
  <si>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</si>
  <si>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</si>
  <si>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</si>
  <si>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</si>
  <si>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</si>
  <si>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</si>
  <si>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</si>
  <si>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</si>
  <si>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</si>
  <si>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</si>
  <si>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</si>
  <si>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</si>
  <si>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</si>
  <si>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</si>
  <si>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</si>
  <si>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</si>
  <si>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</si>
  <si>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</si>
  <si>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</si>
  <si>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</si>
  <si>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</si>
  <si>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</si>
  <si>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</si>
  <si>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</si>
  <si>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</si>
  <si>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</si>
  <si>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</si>
  <si>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</si>
  <si>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</si>
  <si>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</si>
  <si>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</si>
  <si>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</si>
  <si>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</si>
  <si>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</si>
  <si>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</si>
  <si>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</si>
  <si>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</si>
  <si>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</si>
  <si>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</si>
  <si>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</si>
  <si>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</si>
  <si>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</si>
  <si>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</si>
  <si>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</si>
  <si>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</si>
  <si>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</si>
  <si>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</si>
  <si>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</si>
  <si>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</si>
  <si>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</si>
  <si>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</si>
  <si>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</si>
  <si>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</si>
  <si>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</si>
  <si>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</si>
  <si>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</si>
  <si>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</si>
  <si>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</si>
  <si>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</si>
  <si>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</si>
  <si>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</si>
  <si>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</si>
  <si>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</si>
  <si>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</si>
  <si>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</si>
  <si>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</si>
  <si>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</si>
  <si>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</si>
  <si>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</si>
  <si>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</si>
  <si>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</si>
  <si>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</si>
  <si>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</si>
  <si>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</si>
  <si>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</si>
  <si>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</si>
  <si>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</si>
  <si>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</si>
  <si>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</si>
  <si>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</si>
  <si>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</si>
  <si>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</si>
  <si>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</si>
  <si>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</si>
  <si>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</si>
  <si>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</si>
  <si>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</si>
  <si>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</si>
  <si>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</si>
  <si>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</si>
  <si>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</si>
  <si>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</si>
  <si>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</si>
  <si>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</si>
  <si>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</si>
  <si>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</si>
  <si>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</si>
  <si>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</si>
  <si>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</si>
  <si>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</si>
  <si>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</si>
  <si>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</si>
  <si>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</si>
  <si>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</si>
  <si>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</si>
  <si>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</si>
  <si>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</si>
  <si>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</si>
  <si>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</si>
  <si>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</si>
  <si>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</si>
  <si>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</si>
  <si>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</si>
  <si>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</si>
  <si>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</si>
  <si>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</si>
  <si>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</si>
  <si>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</si>
  <si>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</si>
  <si>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</si>
  <si>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</si>
  <si>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</si>
  <si>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</si>
  <si>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</si>
  <si>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</si>
  <si>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</si>
  <si>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</si>
  <si>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</si>
  <si>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</si>
  <si>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</si>
  <si>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</si>
  <si>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</si>
  <si>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</si>
  <si>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</si>
  <si>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</si>
  <si>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</si>
  <si>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</si>
  <si>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</si>
  <si>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</si>
  <si>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</si>
  <si>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</si>
  <si>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</si>
  <si>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</si>
  <si>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</si>
  <si>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</si>
  <si>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</si>
  <si>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</si>
  <si>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</si>
  <si>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</si>
  <si>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</si>
  <si>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</si>
  <si>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</si>
  <si>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</si>
  <si>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</si>
  <si>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</si>
  <si>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</si>
  <si>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</si>
  <si>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</si>
  <si>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</si>
  <si>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</si>
  <si>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</si>
  <si>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</si>
  <si>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</si>
  <si>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</si>
  <si>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</si>
  <si>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</si>
  <si>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</si>
  <si>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</si>
  <si>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</si>
  <si>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</si>
  <si>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</si>
  <si>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</si>
  <si>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</si>
  <si>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</si>
  <si>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</si>
  <si>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</si>
  <si>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</si>
  <si>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</si>
  <si>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</si>
  <si>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</si>
  <si>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</si>
  <si>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</si>
  <si>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</si>
  <si>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</si>
  <si>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</si>
  <si>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</si>
  <si>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</si>
  <si>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</si>
  <si>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</si>
  <si>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</si>
  <si>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</si>
  <si>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</si>
  <si>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</si>
  <si>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</si>
  <si>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</si>
  <si>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</si>
  <si>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</si>
  <si>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</si>
  <si>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</si>
  <si>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</si>
  <si>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</si>
  <si>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</si>
  <si>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</si>
  <si>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</si>
  <si>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</si>
  <si>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</si>
  <si>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</si>
  <si>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</si>
  <si>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</si>
  <si>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</si>
  <si>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</si>
  <si>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</si>
  <si>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</si>
  <si>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</si>
  <si>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</si>
  <si>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</si>
  <si>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</si>
  <si>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</si>
  <si>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</si>
  <si>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</si>
  <si>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</si>
  <si>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</si>
  <si>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</si>
  <si>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</si>
  <si>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</si>
  <si>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</si>
  <si>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</si>
  <si>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</si>
  <si>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</si>
  <si>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</si>
  <si>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</si>
  <si>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</si>
  <si>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</si>
  <si>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</si>
  <si>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</si>
  <si>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</si>
  <si>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</si>
  <si>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</si>
  <si>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</si>
  <si>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</si>
  <si>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</si>
  <si>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</si>
  <si>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</si>
  <si>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</si>
  <si>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</si>
  <si>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</si>
  <si>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</si>
  <si>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</si>
  <si>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</si>
  <si>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</si>
  <si>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</si>
  <si>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</si>
  <si>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</si>
  <si>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</si>
  <si>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</si>
  <si>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</si>
  <si>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</si>
  <si>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</si>
  <si>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</si>
  <si>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</si>
  <si>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</si>
  <si>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</si>
  <si>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</si>
  <si>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</si>
  <si>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</si>
  <si>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</si>
  <si>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</si>
  <si>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</si>
  <si>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</si>
  <si>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</si>
  <si>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</si>
  <si>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</si>
  <si>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</si>
  <si>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</si>
  <si>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</si>
  <si>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</si>
  <si>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</si>
  <si>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</si>
  <si>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</si>
  <si>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</si>
  <si>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</si>
  <si>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</si>
  <si>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</si>
  <si>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</si>
  <si>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</si>
  <si>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</si>
  <si>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</si>
  <si>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</si>
  <si>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</si>
  <si>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</si>
  <si>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</si>
  <si>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</si>
  <si>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</si>
  <si>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</si>
  <si>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</si>
  <si>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</si>
  <si>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</si>
  <si>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</si>
  <si>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</si>
  <si>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</si>
  <si>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</si>
  <si>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</si>
  <si>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</si>
  <si>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30.09.2012.</t>
  </si>
  <si>
    <t>u razdoblju 01.01.2012. do 30.09.2012.</t>
  </si>
  <si>
    <t>Obveznik:  HTP OREBIĆ d.d.   Orebić____________________________________________________________</t>
  </si>
  <si>
    <t>Obveznik:     HTP OREBIĆ d.d.  Orebić_____________________________________________________________</t>
  </si>
  <si>
    <t>Obveznik:        HTP OREBIĆ d.d._____________________________________________________________</t>
  </si>
  <si>
    <t>03080757</t>
  </si>
  <si>
    <t>060015571</t>
  </si>
  <si>
    <t>98026846668</t>
  </si>
  <si>
    <t>HTP OREBIĆ d.d.</t>
  </si>
  <si>
    <t>Orebić</t>
  </si>
  <si>
    <t>Obala pomoraca 36</t>
  </si>
  <si>
    <t>orebic-htp.du.t-com.hr</t>
  </si>
  <si>
    <t>www.orebic-htp.hr</t>
  </si>
  <si>
    <t>Dubrovačko-Neretvanska</t>
  </si>
  <si>
    <t>ne</t>
  </si>
  <si>
    <t>5510</t>
  </si>
  <si>
    <t>Neda Ćendo</t>
  </si>
  <si>
    <t>020713016</t>
  </si>
  <si>
    <t>020714310</t>
  </si>
  <si>
    <t>orebic-htp@du.t-com.hr</t>
  </si>
  <si>
    <t>Đeldum Mladen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</si>
</sst>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ebic-htp.hr/" TargetMode="External" /><Relationship Id="rId2" Type="http://schemas.openxmlformats.org/officeDocument/2006/relationships/hyperlink" Target="mailto:orebic-htp@du.t-com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248</v>
      </c>
      <c r="B1" s="169"/>
      <c r="C1" s="16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328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329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330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331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20250</v>
      </c>
      <c r="D14" s="147"/>
      <c r="E14" s="16"/>
      <c r="F14" s="143" t="s">
        <v>332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333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334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51" t="s">
        <v>335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308</v>
      </c>
      <c r="D22" s="143" t="s">
        <v>332</v>
      </c>
      <c r="E22" s="152"/>
      <c r="F22" s="153"/>
      <c r="G22" s="139"/>
      <c r="H22" s="15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 t="s">
        <v>336</v>
      </c>
      <c r="E24" s="152"/>
      <c r="F24" s="152"/>
      <c r="G24" s="153"/>
      <c r="H24" s="51" t="s">
        <v>261</v>
      </c>
      <c r="I24" s="122">
        <v>147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337</v>
      </c>
      <c r="D26" s="25"/>
      <c r="E26" s="33"/>
      <c r="F26" s="24"/>
      <c r="G26" s="155" t="s">
        <v>263</v>
      </c>
      <c r="H26" s="140"/>
      <c r="I26" s="124" t="s">
        <v>338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264</v>
      </c>
      <c r="B28" s="157"/>
      <c r="C28" s="158"/>
      <c r="D28" s="158"/>
      <c r="E28" s="159" t="s">
        <v>265</v>
      </c>
      <c r="F28" s="160"/>
      <c r="G28" s="160"/>
      <c r="H28" s="161" t="s">
        <v>266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1"/>
      <c r="I36" s="132"/>
      <c r="J36" s="10"/>
      <c r="K36" s="10"/>
      <c r="L36" s="10"/>
    </row>
    <row r="37" spans="1:12" ht="12.75">
      <c r="A37" s="103"/>
      <c r="B37" s="30"/>
      <c r="C37" s="170"/>
      <c r="D37" s="171"/>
      <c r="E37" s="16"/>
      <c r="F37" s="170"/>
      <c r="G37" s="171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9"/>
      <c r="C44" s="131"/>
      <c r="D44" s="132"/>
      <c r="E44" s="26"/>
      <c r="F44" s="143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70"/>
      <c r="D45" s="171"/>
      <c r="E45" s="16"/>
      <c r="F45" s="170"/>
      <c r="G45" s="172"/>
      <c r="H45" s="35"/>
      <c r="I45" s="107"/>
      <c r="J45" s="10"/>
      <c r="K45" s="10"/>
      <c r="L45" s="10"/>
    </row>
    <row r="46" spans="1:12" ht="12.75">
      <c r="A46" s="128" t="s">
        <v>268</v>
      </c>
      <c r="B46" s="179"/>
      <c r="C46" s="143" t="s">
        <v>339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9"/>
      <c r="C48" s="180" t="s">
        <v>340</v>
      </c>
      <c r="D48" s="181"/>
      <c r="E48" s="182"/>
      <c r="F48" s="16"/>
      <c r="G48" s="51" t="s">
        <v>271</v>
      </c>
      <c r="H48" s="180" t="s">
        <v>341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9"/>
      <c r="C50" s="185" t="s">
        <v>342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80" t="s">
        <v>343</v>
      </c>
      <c r="D52" s="181"/>
      <c r="E52" s="181"/>
      <c r="F52" s="181"/>
      <c r="G52" s="181"/>
      <c r="H52" s="181"/>
      <c r="I52" s="145"/>
      <c r="J52" s="10"/>
      <c r="K52" s="10"/>
      <c r="L52" s="10"/>
    </row>
    <row r="53" spans="1:12" ht="12.75">
      <c r="A53" s="108"/>
      <c r="B53" s="20"/>
      <c r="C53" s="175" t="s">
        <v>273</v>
      </c>
      <c r="D53" s="175"/>
      <c r="E53" s="175"/>
      <c r="F53" s="175"/>
      <c r="G53" s="175"/>
      <c r="H53" s="17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orebic-htp.hr"/>
    <hyperlink ref="C50" r:id="rId2" display="orebic-htp@du.t-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J14" sqref="J14"/>
    </sheetView>
  </sheetViews>
  <sheetFormatPr defaultColWidth="9.140625" defaultRowHeight="12.75"/>
  <cols>
    <col min="1" max="8" width="9.140625" style="52" customWidth="1"/>
    <col min="9" max="9" width="8.140625" style="52" customWidth="1"/>
    <col min="10" max="10" width="9.140625" style="52" customWidth="1"/>
    <col min="11" max="11" width="10.281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325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33.7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56726873</v>
      </c>
      <c r="K8" s="53">
        <f>K9+K16+K26+K35+K39</f>
        <v>56030261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245259</v>
      </c>
      <c r="K9" s="53">
        <f>SUM(K10:K15)</f>
        <v>176488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245259</v>
      </c>
      <c r="K11" s="7">
        <v>176488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56443001</v>
      </c>
      <c r="K16" s="53">
        <f>SUM(K17:K25)</f>
        <v>55815160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21526147</v>
      </c>
      <c r="K17" s="7">
        <v>21526147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32209466</v>
      </c>
      <c r="K18" s="7">
        <v>31379937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2615048</v>
      </c>
      <c r="K19" s="7">
        <v>2816736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92340</v>
      </c>
      <c r="K23" s="7">
        <v>92340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v>38613</v>
      </c>
      <c r="K26" s="53">
        <v>38613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38613</v>
      </c>
      <c r="K29" s="7">
        <v>38613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2158719</v>
      </c>
      <c r="K40" s="53">
        <f>K41+K49+K56+K64</f>
        <v>5736126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321006</v>
      </c>
      <c r="K41" s="53">
        <f>SUM(K42:K48)</f>
        <v>407830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318275</v>
      </c>
      <c r="K42" s="7">
        <v>394542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2731</v>
      </c>
      <c r="K45" s="7">
        <v>13288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v>1667629</v>
      </c>
      <c r="K49" s="53">
        <f>SUM(K50:K55)</f>
        <v>4305836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1446303</v>
      </c>
      <c r="K51" s="7">
        <v>4128308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1845</v>
      </c>
      <c r="K53" s="7">
        <v>4845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213975</v>
      </c>
      <c r="K54" s="7">
        <v>172317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5506</v>
      </c>
      <c r="K55" s="7">
        <v>366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/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170084</v>
      </c>
      <c r="K64" s="7">
        <v>1022460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58885592</v>
      </c>
      <c r="K66" s="53">
        <f>K7+K8+K40+K65</f>
        <v>61766387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39902823</v>
      </c>
      <c r="K69" s="54">
        <f>K70+K71+K72+K78+K79+K82+K85</f>
        <v>38396009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35164000</v>
      </c>
      <c r="K70" s="7">
        <v>35164000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3566856</v>
      </c>
      <c r="K72" s="53">
        <f>K73+K74-K75+K76+K77</f>
        <v>3566856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511699</v>
      </c>
      <c r="K73" s="7">
        <v>511699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3055157</v>
      </c>
      <c r="K77" s="7">
        <v>3055157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13306029</v>
      </c>
      <c r="K78" s="7">
        <v>13306029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-9215685</v>
      </c>
      <c r="K79" s="53">
        <f>K80-K81</f>
        <v>-12134062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9215685</v>
      </c>
      <c r="K81" s="7">
        <v>12134062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-2918377</v>
      </c>
      <c r="K82" s="53">
        <f>K83-K84</f>
        <v>-1506814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2918377</v>
      </c>
      <c r="K84" s="7">
        <v>1506814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9773630</v>
      </c>
      <c r="K90" s="53">
        <f>SUM(K91:K99)</f>
        <v>8638083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6447123</v>
      </c>
      <c r="K93" s="7">
        <v>5311576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3326507</v>
      </c>
      <c r="K99" s="7">
        <v>3326507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9209139</v>
      </c>
      <c r="K100" s="53">
        <f>SUM(K101:K112)</f>
        <v>14732295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3066128</v>
      </c>
      <c r="K103" s="7">
        <v>4866824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919823</v>
      </c>
      <c r="K104" s="7">
        <v>1060234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4002904</v>
      </c>
      <c r="K105" s="7">
        <v>7449681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402912</v>
      </c>
      <c r="K108" s="7">
        <v>702587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780874</v>
      </c>
      <c r="K109" s="7">
        <v>637017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36498</v>
      </c>
      <c r="K112" s="7">
        <v>15952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58885592</v>
      </c>
      <c r="K114" s="53">
        <f>K69+K86+K90+K100+K113</f>
        <v>61766387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57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31">
      <selection activeCell="M42" sqref="M4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326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16915777</v>
      </c>
      <c r="K7" s="54">
        <f>SUM(K8:K9)</f>
        <v>11888753</v>
      </c>
      <c r="L7" s="54">
        <f>SUM(L8:L9)</f>
        <v>16181379</v>
      </c>
      <c r="M7" s="54">
        <f>SUM(M8:M9)</f>
        <v>11931258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16604089</v>
      </c>
      <c r="K8" s="7">
        <v>11801944</v>
      </c>
      <c r="L8" s="7">
        <v>15807092</v>
      </c>
      <c r="M8" s="7">
        <v>11760758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311688</v>
      </c>
      <c r="K9" s="7">
        <v>86809</v>
      </c>
      <c r="L9" s="7">
        <v>374287</v>
      </c>
      <c r="M9" s="7">
        <v>170500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v>15928204</v>
      </c>
      <c r="K10" s="53">
        <v>8077294</v>
      </c>
      <c r="L10" s="53">
        <f>L11+L12+L16+L20+L21+L22+L25+L26</f>
        <v>16546317</v>
      </c>
      <c r="M10" s="53">
        <v>8619079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v>5211155</v>
      </c>
      <c r="K12" s="53">
        <f>SUM(K13:K15)</f>
        <v>3344028</v>
      </c>
      <c r="L12" s="53">
        <f>SUM(L13:L15)</f>
        <v>5509630</v>
      </c>
      <c r="M12" s="53">
        <f>SUM(M13:M15)</f>
        <v>12424128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5174959</v>
      </c>
      <c r="K13" s="7">
        <v>3312788</v>
      </c>
      <c r="L13" s="7">
        <v>5489305</v>
      </c>
      <c r="M13" s="7">
        <v>12408220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36196</v>
      </c>
      <c r="K14" s="7">
        <v>31240</v>
      </c>
      <c r="L14" s="7">
        <v>20325</v>
      </c>
      <c r="M14" s="7">
        <v>15908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/>
      <c r="K15" s="7"/>
      <c r="L15" s="7"/>
      <c r="M15" s="7"/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6643316</v>
      </c>
      <c r="K16" s="53">
        <f>SUM(K17:K19)</f>
        <v>2893916</v>
      </c>
      <c r="L16" s="53">
        <f>SUM(L17:L19)</f>
        <v>6823979</v>
      </c>
      <c r="M16" s="53">
        <f>SUM(M17:M19)</f>
        <v>2965476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4172624</v>
      </c>
      <c r="K17" s="7">
        <v>1823594</v>
      </c>
      <c r="L17" s="7">
        <v>4343008</v>
      </c>
      <c r="M17" s="7">
        <v>1907463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1495733</v>
      </c>
      <c r="K18" s="7">
        <v>645624</v>
      </c>
      <c r="L18" s="7">
        <v>1548950</v>
      </c>
      <c r="M18" s="7">
        <v>666734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974959</v>
      </c>
      <c r="K19" s="7">
        <v>424698</v>
      </c>
      <c r="L19" s="7">
        <v>932021</v>
      </c>
      <c r="M19" s="7">
        <v>391279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1563393</v>
      </c>
      <c r="K20" s="7">
        <v>516391</v>
      </c>
      <c r="L20" s="7">
        <v>1542931</v>
      </c>
      <c r="M20" s="7">
        <v>513297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2510340</v>
      </c>
      <c r="K21" s="7">
        <v>2071558</v>
      </c>
      <c r="L21" s="7">
        <v>2669777</v>
      </c>
      <c r="M21" s="7">
        <v>2295954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/>
      <c r="K26" s="7"/>
      <c r="L26" s="7"/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42796</v>
      </c>
      <c r="K27" s="53">
        <f>SUM(K28:K32)</f>
        <v>4585</v>
      </c>
      <c r="L27" s="53">
        <f>SUM(L28:L32)</f>
        <v>63404</v>
      </c>
      <c r="M27" s="53">
        <f>SUM(M28:M32)</f>
        <v>15753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42796</v>
      </c>
      <c r="K29" s="7">
        <v>4585</v>
      </c>
      <c r="L29" s="7">
        <v>63404</v>
      </c>
      <c r="M29" s="7">
        <v>15753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605179</v>
      </c>
      <c r="K33" s="53">
        <f>SUM(K34:K37)</f>
        <v>201280</v>
      </c>
      <c r="L33" s="53">
        <f>SUM(L34:L37)</f>
        <v>825627</v>
      </c>
      <c r="M33" s="53">
        <f>SUM(M34:M37)</f>
        <v>188065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605179</v>
      </c>
      <c r="K35" s="7">
        <v>201280</v>
      </c>
      <c r="L35" s="7">
        <v>825627</v>
      </c>
      <c r="M35" s="7">
        <v>188065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66597</v>
      </c>
      <c r="K40" s="7">
        <v>27740</v>
      </c>
      <c r="L40" s="7">
        <v>0</v>
      </c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23666</v>
      </c>
      <c r="K41" s="7">
        <v>10599</v>
      </c>
      <c r="L41" s="7">
        <v>379653</v>
      </c>
      <c r="M41" s="7">
        <v>67993</v>
      </c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17025170</v>
      </c>
      <c r="K42" s="53">
        <f>K7+K27+K38+K40</f>
        <v>11921078</v>
      </c>
      <c r="L42" s="53">
        <f>L7+L27+L38+L40</f>
        <v>16244783</v>
      </c>
      <c r="M42" s="53">
        <f>M7+M27+M38+M40</f>
        <v>11947011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16557049</v>
      </c>
      <c r="K43" s="53">
        <f>K10+K33+K39+K41</f>
        <v>8289173</v>
      </c>
      <c r="L43" s="53">
        <f>L10+L33+L39+L41</f>
        <v>17751597</v>
      </c>
      <c r="M43" s="53">
        <f>M10+M33+M39+M41</f>
        <v>8875137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468121</v>
      </c>
      <c r="K44" s="53">
        <f>K42-K43</f>
        <v>3631905</v>
      </c>
      <c r="L44" s="53">
        <f>L42-L43</f>
        <v>-1506814</v>
      </c>
      <c r="M44" s="53">
        <f>M42-M43</f>
        <v>3071874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468121</v>
      </c>
      <c r="K45" s="53">
        <f>IF(K42&gt;K43,K42-K43,0)</f>
        <v>3631905</v>
      </c>
      <c r="L45" s="53">
        <f>IF(L42&gt;L43,L42-L43,0)</f>
        <v>0</v>
      </c>
      <c r="M45" s="53">
        <f>IF(M42&gt;M43,M42-M43,0)</f>
        <v>3071874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1506814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468121</v>
      </c>
      <c r="K48" s="53">
        <f>K44-K47</f>
        <v>3631905</v>
      </c>
      <c r="L48" s="53">
        <f>L44-L47</f>
        <v>-1506814</v>
      </c>
      <c r="M48" s="53">
        <f>M44-M47</f>
        <v>3071874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468121</v>
      </c>
      <c r="K49" s="53">
        <f>IF(K48&gt;0,K48,0)</f>
        <v>3631905</v>
      </c>
      <c r="L49" s="53">
        <f>IF(L48&gt;0,L48,0)</f>
        <v>0</v>
      </c>
      <c r="M49" s="53">
        <f>IF(M48&gt;0,M48,0)</f>
        <v>3071874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1506814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24" sqref="K24"/>
    </sheetView>
  </sheetViews>
  <sheetFormatPr defaultColWidth="9.140625" defaultRowHeight="12.75"/>
  <cols>
    <col min="1" max="7" width="9.140625" style="52" customWidth="1"/>
    <col min="8" max="8" width="5.140625" style="52" customWidth="1"/>
    <col min="9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327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468121</v>
      </c>
      <c r="K7" s="7">
        <v>-1506814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1563393</v>
      </c>
      <c r="K8" s="7">
        <v>1542931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1336828</v>
      </c>
      <c r="K9" s="7">
        <v>5020065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3368342</v>
      </c>
      <c r="K13" s="53">
        <f>SUM(K7:K12)</f>
        <v>5056182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1516255</v>
      </c>
      <c r="K15" s="7">
        <v>2638207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51342</v>
      </c>
      <c r="K16" s="7">
        <v>86824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385448</v>
      </c>
      <c r="K17" s="7">
        <v>221115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1953045</v>
      </c>
      <c r="K18" s="53">
        <f>SUM(K14:K17)</f>
        <v>2946146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1415297</v>
      </c>
      <c r="K19" s="53">
        <f>IF(K13&gt;K18,K13-K18,0)</f>
        <v>2110036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469875</v>
      </c>
      <c r="K28" s="7">
        <v>846319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469875</v>
      </c>
      <c r="K31" s="53">
        <f>SUM(K28:K30)</f>
        <v>846319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469875</v>
      </c>
      <c r="K33" s="53">
        <f>IF(K31&gt;K27,K31-K27,0)</f>
        <v>846319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4000000</v>
      </c>
      <c r="K36" s="7">
        <v>4776893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4000000</v>
      </c>
      <c r="K38" s="53">
        <v>4776893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4188713</v>
      </c>
      <c r="K39" s="7">
        <v>5188234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4188713</v>
      </c>
      <c r="K44" s="53">
        <f>SUM(K39:K43)</f>
        <v>5188234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188713</v>
      </c>
      <c r="K46" s="53">
        <f>IF(K44&gt;K38,K44-K38,0)</f>
        <v>411341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756709</v>
      </c>
      <c r="K47" s="53">
        <f>IF(K19-K20+K32-K33+K45-K46&gt;0,K19-K20+K32-K33+K45-K46,0)</f>
        <v>852376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757658</v>
      </c>
      <c r="K49" s="7">
        <v>170084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756709</v>
      </c>
      <c r="K50" s="7">
        <v>852376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1514367</v>
      </c>
      <c r="K52" s="61">
        <f>K49+K50-K51</f>
        <v>1022460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7" width="9.140625" style="76" customWidth="1"/>
    <col min="8" max="8" width="6.421875" style="76" customWidth="1"/>
    <col min="9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>
        <v>40909</v>
      </c>
      <c r="F2" s="43" t="s">
        <v>250</v>
      </c>
      <c r="G2" s="270">
        <v>41182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35164000</v>
      </c>
      <c r="K5" s="45">
        <v>35164000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3566856</v>
      </c>
      <c r="K7" s="46">
        <v>3566856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-9215685</v>
      </c>
      <c r="K8" s="46">
        <v>-12134062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-2918377</v>
      </c>
      <c r="K9" s="46">
        <v>-1506814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13306029</v>
      </c>
      <c r="K10" s="46">
        <v>13306029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39902823</v>
      </c>
      <c r="K14" s="79">
        <f>SUM(K5:K13)</f>
        <v>38396009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>
        <v>3326507</v>
      </c>
      <c r="K16" s="46">
        <v>3326507</v>
      </c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3326507</v>
      </c>
      <c r="K21" s="80">
        <f>SUM(K15:K20)</f>
        <v>3326507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2012-10-31T18:09:02Z</cp:lastPrinted>
  <dcterms:created xsi:type="dcterms:W3CDTF">2008-10-17T11:51:54Z</dcterms:created>
  <dcterms:modified xsi:type="dcterms:W3CDTF">2012-11-27T09:58:43Z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