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<sst xmlns="http://schemas.openxmlformats.org/spreadsheetml/2006/main" count="395" uniqueCount="344">
  <si>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</si>
  <si>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</si>
  <si>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</si>
  <si>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</si>
  <si>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</si>
  <si>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</si>
  <si>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</si>
  <si>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</si>
  <si>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</si>
  <si>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</si>
  <si>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</si>
  <si>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</si>
  <si>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</si>
  <si>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</si>
  <si>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</si>
  <si>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</si>
  <si>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</si>
  <si>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</si>
  <si>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</si>
  <si>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</si>
  <si>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</si>
  <si>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</si>
  <si>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</si>
  <si>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</si>
  <si>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</si>
  <si>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</si>
  <si>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</si>
  <si>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</si>
  <si>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</si>
  <si>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</si>
  <si>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</si>
  <si>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</si>
  <si>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</si>
  <si>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</si>
  <si>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</si>
  <si>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</si>
  <si>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</si>
  <si>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</si>
  <si>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</si>
  <si>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</si>
  <si>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</si>
  <si>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</si>
  <si>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</si>
  <si>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</si>
  <si>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</si>
  <si>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</si>
  <si>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</si>
  <si>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</si>
  <si>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</si>
  <si>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</si>
  <si>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</si>
  <si>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</si>
  <si>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</si>
  <si>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</si>
  <si>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</si>
  <si>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</si>
  <si>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</si>
  <si>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</si>
  <si>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</si>
  <si>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</si>
  <si>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</si>
  <si>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</si>
  <si>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</si>
  <si>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</si>
  <si>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</si>
  <si>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</si>
  <si>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</si>
  <si>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</si>
  <si>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</si>
  <si>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</si>
  <si>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</si>
  <si>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</si>
  <si>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</si>
  <si>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</si>
  <si>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</si>
  <si>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</si>
  <si>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</si>
  <si>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</si>
  <si>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</si>
  <si>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</si>
  <si>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</si>
  <si>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</si>
  <si>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</si>
  <si>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</si>
  <si>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</si>
  <si>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</si>
  <si>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</si>
  <si>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</si>
  <si>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</si>
  <si>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</si>
  <si>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</si>
  <si>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</si>
  <si>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</si>
  <si>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</si>
  <si>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</si>
  <si>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</si>
  <si>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</si>
  <si>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</si>
  <si>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</si>
  <si>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</si>
  <si>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</si>
  <si>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</si>
  <si>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</si>
  <si>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</si>
  <si>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</si>
  <si>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</si>
  <si>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</si>
  <si>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</si>
  <si>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</si>
  <si>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</si>
  <si>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</si>
  <si>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</si>
  <si>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</si>
  <si>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</si>
  <si>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</si>
  <si>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</si>
  <si>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</si>
  <si>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</si>
  <si>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</si>
  <si>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</si>
  <si>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</si>
  <si>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</si>
  <si>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</si>
  <si>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</si>
  <si>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</si>
  <si>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</si>
  <si>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</si>
  <si>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</si>
  <si>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</si>
  <si>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</si>
  <si>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</si>
  <si>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</si>
  <si>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</si>
  <si>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</si>
  <si>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</si>
  <si>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</si>
  <si>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</si>
  <si>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</si>
  <si>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</si>
  <si>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</si>
  <si>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</si>
  <si>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</si>
  <si>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</si>
  <si>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</si>
  <si>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</si>
  <si>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</si>
  <si>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</si>
  <si>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</si>
  <si>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</si>
  <si>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</si>
  <si>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</si>
  <si>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</si>
  <si>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</si>
  <si>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</si>
  <si>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</si>
  <si>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</si>
  <si>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</si>
  <si>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</si>
  <si>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</si>
  <si>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</si>
  <si>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</si>
  <si>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</si>
  <si>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</si>
  <si>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</si>
  <si>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</si>
  <si>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</si>
  <si>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</si>
  <si>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</si>
  <si>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</si>
  <si>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</si>
  <si>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</si>
  <si>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</si>
  <si>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</si>
  <si>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</si>
  <si>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</si>
  <si>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</si>
  <si>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</si>
  <si>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</si>
  <si>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</si>
  <si>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</si>
  <si>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</si>
  <si>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</si>
  <si>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</si>
  <si>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</si>
  <si>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</si>
  <si>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</si>
  <si>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</si>
  <si>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</si>
  <si>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</si>
  <si>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</si>
  <si>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</si>
  <si>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</si>
  <si>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</si>
  <si>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</si>
  <si>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</si>
  <si>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</si>
  <si>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</si>
  <si>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</si>
  <si>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</si>
  <si>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</si>
  <si>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</si>
  <si>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</si>
  <si>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</si>
  <si>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</si>
  <si>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</si>
  <si>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</si>
  <si>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</si>
  <si>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</si>
  <si>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</si>
  <si>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</si>
  <si>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</si>
  <si>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</si>
  <si>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</si>
  <si>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</si>
  <si>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</si>
  <si>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</si>
  <si>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</si>
  <si>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</si>
  <si>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</si>
  <si>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</si>
  <si>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</si>
  <si>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</si>
  <si>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</si>
  <si>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</si>
  <si>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</si>
  <si>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</si>
  <si>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</si>
  <si>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</si>
  <si>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</si>
  <si>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</si>
  <si>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</si>
  <si>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</si>
  <si>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</si>
  <si>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</si>
  <si>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</si>
  <si>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</si>
  <si>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</si>
  <si>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</si>
  <si>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</si>
  <si>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</si>
  <si>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</si>
  <si>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</si>
  <si>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</si>
  <si>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</si>
  <si>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</si>
  <si>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</si>
  <si>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</si>
  <si>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</si>
  <si>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</si>
  <si>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</si>
  <si>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</si>
  <si>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</si>
  <si>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</si>
  <si>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</si>
  <si>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</si>
  <si>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</si>
  <si>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</si>
  <si>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</si>
  <si>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</si>
  <si>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</si>
  <si>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</si>
  <si>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</si>
  <si>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</si>
  <si>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</si>
  <si>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</si>
  <si>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</si>
  <si>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</si>
  <si>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</si>
  <si>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</si>
  <si>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</si>
  <si>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</si>
  <si>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</si>
  <si>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</si>
  <si>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</si>
  <si>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</si>
  <si>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</si>
  <si>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</si>
  <si>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</si>
  <si>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</si>
  <si>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</si>
  <si>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</si>
  <si>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</si>
  <si>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</si>
  <si>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</si>
  <si>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</si>
  <si>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</si>
  <si>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</si>
  <si>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</si>
  <si>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</si>
  <si>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</si>
  <si>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</si>
  <si>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</si>
  <si>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</si>
  <si>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</si>
  <si>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</si>
  <si>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</si>
  <si>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</si>
  <si>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</si>
  <si>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</si>
  <si>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</si>
  <si>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</si>
  <si>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</si>
  <si>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</si>
  <si>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</si>
  <si>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</si>
  <si>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</si>
  <si>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</si>
  <si>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</si>
  <si>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</si>
  <si>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</si>
  <si>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</si>
  <si>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</si>
  <si>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</si>
  <si>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</si>
  <si>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</si>
  <si>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</si>
  <si>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</si>
  <si>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</si>
  <si>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</si>
  <si>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</si>
  <si>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</si>
  <si>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</si>
  <si>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</si>
  <si>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</si>
  <si>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</si>
  <si>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</si>
  <si>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</si>
  <si>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</si>
  <si>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Obala pomoraca 36</t>
  </si>
  <si>
    <t>orebic-htp.du.t-com.hr</t>
  </si>
  <si>
    <t>www.orebic-htp.hr</t>
  </si>
  <si>
    <t>Dubrovačko-Neretvanska</t>
  </si>
  <si>
    <t>ne</t>
  </si>
  <si>
    <t>5510</t>
  </si>
  <si>
    <t>Neda Ćendo</t>
  </si>
  <si>
    <t>020713016</t>
  </si>
  <si>
    <t>020714310</t>
  </si>
  <si>
    <t>orebic-htp@du.t-com.hr</t>
  </si>
  <si>
    <t>Đeldum Mladen</t>
  </si>
  <si>
    <t>stanje na dan 30.09.2011.</t>
  </si>
  <si>
    <t>u razdoblju 01.01.2011. do 30.09.2011.</t>
  </si>
  <si>
    <t>Obveznik: _HTP OREBIĆ d.d.____________________________________________________________</t>
  </si>
  <si>
    <t>Obveznik:    HTP OREBIĆ d.d.____________________________________________________________</t>
  </si>
  <si>
    <t>Obveznik: ____HTP OREBIĆ d.d._________________________________________________________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</si>
</sst>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0" fontId="13" fillId="0" borderId="19" xfId="16" applyFont="1" applyFill="1" applyBorder="1" applyAlignment="1" applyProtection="1">
      <alignment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bic-htp.hr/" TargetMode="External" /><Relationship Id="rId2" Type="http://schemas.openxmlformats.org/officeDocument/2006/relationships/hyperlink" Target="mailto:orebic-htp@du.t-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7">
      <selection activeCell="H41" sqref="H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3">
        <v>40544</v>
      </c>
      <c r="F2" s="12"/>
      <c r="G2" s="13" t="s">
        <v>250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323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2" t="s">
        <v>252</v>
      </c>
      <c r="B8" s="193"/>
      <c r="C8" s="179" t="s">
        <v>324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4"/>
      <c r="C10" s="179" t="s">
        <v>325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326</v>
      </c>
      <c r="D12" s="134"/>
      <c r="E12" s="134"/>
      <c r="F12" s="134"/>
      <c r="G12" s="134"/>
      <c r="H12" s="134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82">
        <v>20250</v>
      </c>
      <c r="D14" s="183"/>
      <c r="E14" s="16"/>
      <c r="F14" s="176" t="s">
        <v>327</v>
      </c>
      <c r="G14" s="134"/>
      <c r="H14" s="134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328</v>
      </c>
      <c r="D16" s="134"/>
      <c r="E16" s="134"/>
      <c r="F16" s="134"/>
      <c r="G16" s="134"/>
      <c r="H16" s="134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5" t="s">
        <v>329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41" t="s">
        <v>330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308</v>
      </c>
      <c r="D22" s="176" t="s">
        <v>327</v>
      </c>
      <c r="E22" s="138"/>
      <c r="F22" s="139"/>
      <c r="G22" s="170"/>
      <c r="H22" s="133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19</v>
      </c>
      <c r="D24" s="176" t="s">
        <v>331</v>
      </c>
      <c r="E24" s="138"/>
      <c r="F24" s="138"/>
      <c r="G24" s="139"/>
      <c r="H24" s="52" t="s">
        <v>261</v>
      </c>
      <c r="I24" s="125">
        <v>156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 t="s">
        <v>332</v>
      </c>
      <c r="D26" s="26"/>
      <c r="E26" s="100"/>
      <c r="F26" s="101"/>
      <c r="G26" s="140" t="s">
        <v>263</v>
      </c>
      <c r="H26" s="171"/>
      <c r="I26" s="127" t="s">
        <v>333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6" t="s">
        <v>266</v>
      </c>
      <c r="I28" s="137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/>
      <c r="D44" s="180"/>
      <c r="E44" s="27"/>
      <c r="F44" s="176"/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335</v>
      </c>
      <c r="D48" s="168"/>
      <c r="E48" s="169"/>
      <c r="F48" s="16"/>
      <c r="G48" s="52" t="s">
        <v>271</v>
      </c>
      <c r="H48" s="172" t="s">
        <v>336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337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338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orebic-htp.hr"/>
    <hyperlink ref="C50" r:id="rId2" display="orebic-htp@du.t-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4">
      <selection activeCell="A74" sqref="A74:H74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343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33.75">
      <c r="A4" s="199" t="s">
        <v>59</v>
      </c>
      <c r="B4" s="200"/>
      <c r="C4" s="200"/>
      <c r="D4" s="200"/>
      <c r="E4" s="200"/>
      <c r="F4" s="200"/>
      <c r="G4" s="200"/>
      <c r="H4" s="201"/>
      <c r="I4" s="59" t="s">
        <v>278</v>
      </c>
      <c r="J4" s="60" t="s">
        <v>319</v>
      </c>
      <c r="K4" s="61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58222459</v>
      </c>
      <c r="K8" s="54">
        <f>K9+K16+K26+K35+K39</f>
        <v>57141905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361051</v>
      </c>
      <c r="K9" s="54">
        <f>SUM(K10:K15)</f>
        <v>266950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361051</v>
      </c>
      <c r="K11" s="7">
        <v>266950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57805530</v>
      </c>
      <c r="K16" s="54">
        <f>SUM(K17:K25)</f>
        <v>56815094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21526147</v>
      </c>
      <c r="K17" s="7">
        <v>21526147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33431783</v>
      </c>
      <c r="K18" s="7">
        <v>32488581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2755260</v>
      </c>
      <c r="K19" s="7">
        <v>2708026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92340</v>
      </c>
      <c r="K23" s="7">
        <v>92340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55878</v>
      </c>
      <c r="K26" s="54">
        <f>SUM(K27:K34)</f>
        <v>59861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38613</v>
      </c>
      <c r="K29" s="7">
        <v>38613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17265</v>
      </c>
      <c r="K32" s="7">
        <v>17265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>
        <v>3983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4096763</v>
      </c>
      <c r="K40" s="54">
        <f>K41+K49+K56+K64</f>
        <v>7683456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350740</v>
      </c>
      <c r="K41" s="54">
        <f>SUM(K42:K48)</f>
        <v>405468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347166</v>
      </c>
      <c r="K42" s="7">
        <v>391648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3574</v>
      </c>
      <c r="K45" s="7">
        <v>13820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2875485</v>
      </c>
      <c r="K49" s="54">
        <f>SUM(K50:K55)</f>
        <v>5763621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2688417</v>
      </c>
      <c r="K51" s="7">
        <v>4202600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1845</v>
      </c>
      <c r="K53" s="7">
        <v>4845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185223</v>
      </c>
      <c r="K54" s="7">
        <v>321811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/>
      <c r="K55" s="7">
        <v>1234365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112880</v>
      </c>
      <c r="K56" s="54">
        <f>SUM(K57:K63)</f>
        <v>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112880</v>
      </c>
      <c r="K62" s="7"/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757658</v>
      </c>
      <c r="K64" s="7">
        <v>1514367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62319222</v>
      </c>
      <c r="K66" s="54">
        <f>K7+K8+K40+K65</f>
        <v>64825361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42821199</v>
      </c>
      <c r="K69" s="55">
        <f>K70+K71+K72+K78+K79+K82+K85</f>
        <v>43273386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35164000</v>
      </c>
      <c r="K70" s="7">
        <v>35164000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3566856</v>
      </c>
      <c r="K72" s="54">
        <f>K73+K74-K75+K76+K77</f>
        <v>3566856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511699</v>
      </c>
      <c r="K73" s="7">
        <v>511699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3055157</v>
      </c>
      <c r="K77" s="7">
        <v>3055157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13306029</v>
      </c>
      <c r="K78" s="7">
        <v>13306029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-3459608</v>
      </c>
      <c r="K79" s="54">
        <f>K80-K81</f>
        <v>-9231620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3459608</v>
      </c>
      <c r="K81" s="7">
        <v>9231620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-5756078</v>
      </c>
      <c r="K82" s="54">
        <f>K83-K84</f>
        <v>468121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468121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5756078</v>
      </c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11746755</v>
      </c>
      <c r="K90" s="54">
        <f>SUM(K91:K99)</f>
        <v>10118586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8420248</v>
      </c>
      <c r="K93" s="7">
        <v>6792079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3326507</v>
      </c>
      <c r="K99" s="7">
        <v>3326507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7751268</v>
      </c>
      <c r="K100" s="54">
        <f>SUM(K101:K112)</f>
        <v>11433389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2048866</v>
      </c>
      <c r="K103" s="7">
        <v>3979685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478972</v>
      </c>
      <c r="K104" s="7">
        <v>283422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4063663</v>
      </c>
      <c r="K105" s="7">
        <v>5401103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401274</v>
      </c>
      <c r="K108" s="7">
        <v>654510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703239</v>
      </c>
      <c r="K109" s="7">
        <v>927704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55254</v>
      </c>
      <c r="K112" s="7">
        <v>186965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62319222</v>
      </c>
      <c r="K114" s="54">
        <f>K69+K86+K90+K100+K113</f>
        <v>64825361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2">
      <selection activeCell="A16" sqref="A16:H16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341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9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16432896</v>
      </c>
      <c r="K7" s="55">
        <f>SUM(K8:K9)</f>
        <v>11733935</v>
      </c>
      <c r="L7" s="55">
        <f>SUM(L8:L9)</f>
        <v>16915777</v>
      </c>
      <c r="M7" s="55">
        <f>SUM(M8:M9)</f>
        <v>11888753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16417473</v>
      </c>
      <c r="K8" s="7">
        <v>11733935</v>
      </c>
      <c r="L8" s="7">
        <v>16604089</v>
      </c>
      <c r="M8" s="7">
        <v>11801944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15423</v>
      </c>
      <c r="K9" s="7">
        <v>0</v>
      </c>
      <c r="L9" s="7">
        <v>311688</v>
      </c>
      <c r="M9" s="7">
        <v>86809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15947744</v>
      </c>
      <c r="K10" s="54">
        <f>K11+K12+K16+K20+K21+K22+K25+K26</f>
        <v>7929271</v>
      </c>
      <c r="L10" s="54">
        <f>L11+L12+L16+L20+L21+L22+L25+L26</f>
        <v>15928204</v>
      </c>
      <c r="M10" s="54">
        <v>8077294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5241325</v>
      </c>
      <c r="K12" s="54">
        <v>3242815</v>
      </c>
      <c r="L12" s="54">
        <f>SUM(L13:L15)</f>
        <v>5211155</v>
      </c>
      <c r="M12" s="54">
        <f>SUM(M13:M15)</f>
        <v>3344028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5241325</v>
      </c>
      <c r="K13" s="7">
        <v>2756632</v>
      </c>
      <c r="L13" s="7">
        <v>5174959</v>
      </c>
      <c r="M13" s="7">
        <v>3312788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>
        <v>36196</v>
      </c>
      <c r="M14" s="7">
        <v>31240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/>
      <c r="K15" s="7"/>
      <c r="L15" s="7"/>
      <c r="M15" s="7"/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6646021</v>
      </c>
      <c r="K16" s="54">
        <f>SUM(K17:K19)</f>
        <v>2756632</v>
      </c>
      <c r="L16" s="54">
        <f>SUM(L17:L19)</f>
        <v>6643316</v>
      </c>
      <c r="M16" s="54">
        <f>SUM(M17:M19)</f>
        <v>2893871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4131325</v>
      </c>
      <c r="K17" s="7">
        <v>1750588</v>
      </c>
      <c r="L17" s="7">
        <v>4172624</v>
      </c>
      <c r="M17" s="7">
        <v>1823549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1539340</v>
      </c>
      <c r="K18" s="7">
        <v>601486</v>
      </c>
      <c r="L18" s="7">
        <v>1495733</v>
      </c>
      <c r="M18" s="7">
        <v>645624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975356</v>
      </c>
      <c r="K19" s="7">
        <v>404558</v>
      </c>
      <c r="L19" s="7">
        <v>974959</v>
      </c>
      <c r="M19" s="7">
        <v>424698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1498430</v>
      </c>
      <c r="K20" s="7">
        <v>443606</v>
      </c>
      <c r="L20" s="7">
        <v>1563393</v>
      </c>
      <c r="M20" s="7">
        <v>516391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1783745</v>
      </c>
      <c r="K21" s="7">
        <v>1268688</v>
      </c>
      <c r="L21" s="7">
        <v>1863540</v>
      </c>
      <c r="M21" s="7">
        <v>1424758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778223</v>
      </c>
      <c r="K26" s="7">
        <v>217530</v>
      </c>
      <c r="L26" s="7">
        <v>646800</v>
      </c>
      <c r="M26" s="7">
        <v>646800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16359</v>
      </c>
      <c r="K27" s="54">
        <f>SUM(K28:K32)</f>
        <v>14948</v>
      </c>
      <c r="L27" s="54">
        <f>SUM(L28:L32)</f>
        <v>42796</v>
      </c>
      <c r="M27" s="54">
        <f>SUM(M28:M32)</f>
        <v>4585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16359</v>
      </c>
      <c r="K29" s="7">
        <v>14948</v>
      </c>
      <c r="L29" s="7">
        <v>42796</v>
      </c>
      <c r="M29" s="7">
        <v>4585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478565</v>
      </c>
      <c r="K33" s="54">
        <f>SUM(K34:K37)</f>
        <v>120790</v>
      </c>
      <c r="L33" s="54">
        <f>SUM(L34:L37)</f>
        <v>605179</v>
      </c>
      <c r="M33" s="54">
        <f>SUM(M34:M37)</f>
        <v>201280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478565</v>
      </c>
      <c r="K35" s="7">
        <v>120790</v>
      </c>
      <c r="L35" s="7">
        <v>605179</v>
      </c>
      <c r="M35" s="7">
        <v>201280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43478</v>
      </c>
      <c r="K40" s="7">
        <v>1133</v>
      </c>
      <c r="L40" s="7">
        <v>66597</v>
      </c>
      <c r="M40" s="7">
        <v>27740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9802</v>
      </c>
      <c r="K41" s="7">
        <v>2200</v>
      </c>
      <c r="L41" s="7">
        <v>23666</v>
      </c>
      <c r="M41" s="7">
        <v>10599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16492733</v>
      </c>
      <c r="K42" s="54">
        <f>K7+K27+K38+K40</f>
        <v>11750016</v>
      </c>
      <c r="L42" s="54">
        <f>L7+L27+L38+L40</f>
        <v>17025170</v>
      </c>
      <c r="M42" s="54">
        <f>M7+M27+M38+M40</f>
        <v>11921078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16436111</v>
      </c>
      <c r="K43" s="54">
        <f>K10+K33+K39+K41</f>
        <v>8052261</v>
      </c>
      <c r="L43" s="54">
        <f>L10+L33+L39+L41</f>
        <v>16557049</v>
      </c>
      <c r="M43" s="54">
        <f>M10+M33+M39+M41</f>
        <v>8289173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56622</v>
      </c>
      <c r="K44" s="54">
        <f>K42-K43</f>
        <v>3697755</v>
      </c>
      <c r="L44" s="54">
        <f>L42-L43</f>
        <v>468121</v>
      </c>
      <c r="M44" s="54">
        <f>M42-M43</f>
        <v>3631905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56622</v>
      </c>
      <c r="K45" s="54">
        <f>IF(K42&gt;K43,K42-K43,0)</f>
        <v>3697755</v>
      </c>
      <c r="L45" s="54">
        <f>IF(L42&gt;L43,L42-L43,0)</f>
        <v>468121</v>
      </c>
      <c r="M45" s="54">
        <f>IF(M42&gt;M43,M42-M43,0)</f>
        <v>3631905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56622</v>
      </c>
      <c r="K48" s="54">
        <f>K44-K47</f>
        <v>3697755</v>
      </c>
      <c r="L48" s="54">
        <f>L44-L47</f>
        <v>468121</v>
      </c>
      <c r="M48" s="54">
        <f>M44-M47</f>
        <v>3631905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56622</v>
      </c>
      <c r="K49" s="54">
        <f>IF(K48&gt;0,K48,0)</f>
        <v>3697755</v>
      </c>
      <c r="L49" s="54">
        <f>IF(L48&gt;0,L48,0)</f>
        <v>468121</v>
      </c>
      <c r="M49" s="54">
        <f>IF(M48&gt;0,M48,0)</f>
        <v>3631905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56622</v>
      </c>
      <c r="K56" s="6">
        <v>3697755</v>
      </c>
      <c r="L56" s="6">
        <v>468121</v>
      </c>
      <c r="M56" s="6">
        <v>3631905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56622</v>
      </c>
      <c r="K67" s="62">
        <f>K56+K66</f>
        <v>3697755</v>
      </c>
      <c r="L67" s="62">
        <f>L56+L66</f>
        <v>468121</v>
      </c>
      <c r="M67" s="62">
        <f>M56+M66</f>
        <v>3631905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M5" sqref="M5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56622</v>
      </c>
      <c r="K7" s="7">
        <v>468121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1498430</v>
      </c>
      <c r="K8" s="7">
        <v>1563393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812505</v>
      </c>
      <c r="K9" s="7">
        <v>1336828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326773</v>
      </c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2694330</v>
      </c>
      <c r="K13" s="54">
        <f>SUM(K7:K12)</f>
        <v>3368342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4130039</v>
      </c>
      <c r="K15" s="7">
        <v>1516255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183214</v>
      </c>
      <c r="K16" s="7">
        <v>51342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>
        <v>385448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4313253</v>
      </c>
      <c r="K18" s="54">
        <f>SUM(K14:K17)</f>
        <v>1953045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1415297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1618923</v>
      </c>
      <c r="K20" s="54">
        <f>IF(K18&gt;K13,K18-K13,0)</f>
        <v>0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85000</v>
      </c>
      <c r="K28" s="7">
        <v>469875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85000</v>
      </c>
      <c r="K31" s="54">
        <f>SUM(K28:K30)</f>
        <v>469875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85000</v>
      </c>
      <c r="K33" s="54">
        <f>IF(K31&gt;K27,K31-K27,0)</f>
        <v>469875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3964832</v>
      </c>
      <c r="K36" s="7">
        <v>4000000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3964832</v>
      </c>
      <c r="K38" s="54">
        <f>SUM(K35:K37)</f>
        <v>4000000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971914</v>
      </c>
      <c r="K39" s="7">
        <v>4188713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971914</v>
      </c>
      <c r="K44" s="54">
        <f>SUM(K39:K43)</f>
        <v>4188713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2992918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188713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1288995</v>
      </c>
      <c r="K47" s="54">
        <f>IF(K19-K20+K32-K33+K45-K46&gt;0,K19-K20+K32-K33+K45-K46,0)</f>
        <v>756709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1421189</v>
      </c>
      <c r="K49" s="7">
        <v>757658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1288995</v>
      </c>
      <c r="K50" s="7">
        <v>756709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2710184</v>
      </c>
      <c r="K52" s="62">
        <f>K49+K50-K51</f>
        <v>1514367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43" right="0.75" top="1" bottom="1" header="0.31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8" sqref="A18:H18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6384" width="9.140625" style="7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282</v>
      </c>
      <c r="D2" s="289"/>
      <c r="E2" s="78">
        <v>40544</v>
      </c>
      <c r="F2" s="44" t="s">
        <v>250</v>
      </c>
      <c r="G2" s="290">
        <v>40816</v>
      </c>
      <c r="H2" s="291"/>
      <c r="I2" s="75"/>
      <c r="J2" s="75"/>
      <c r="K2" s="75"/>
      <c r="L2" s="79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2" t="s">
        <v>305</v>
      </c>
      <c r="J3" s="83" t="s">
        <v>150</v>
      </c>
      <c r="K3" s="8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283</v>
      </c>
      <c r="K4" s="8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35164000</v>
      </c>
      <c r="K5" s="46">
        <v>35164000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47"/>
      <c r="K6" s="47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47">
        <v>3566856</v>
      </c>
      <c r="K7" s="47">
        <v>3566856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-3459608</v>
      </c>
      <c r="K8" s="47">
        <v>-9231620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56622</v>
      </c>
      <c r="K9" s="47">
        <v>468121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>
        <v>13306029</v>
      </c>
      <c r="K10" s="47">
        <v>13306029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/>
      <c r="K12" s="47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48633899</v>
      </c>
      <c r="K14" s="80">
        <f>SUM(K5:K13)</f>
        <v>43273386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/>
      <c r="K23" s="46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HTP-Neda</cp:lastModifiedBy>
  <cp:lastPrinted>2011-10-28T17:00:56Z</cp:lastPrinted>
  <dcterms:created xsi:type="dcterms:W3CDTF">2008-10-17T11:51:54Z</dcterms:created>
  <dcterms:modified xsi:type="dcterms:W3CDTF">2011-10-28T17:01:29Z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