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" windowWidth="12158" windowHeight="8178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<sst xmlns="http://schemas.openxmlformats.org/spreadsheetml/2006/main" count="395" uniqueCount="342">
  <si>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</si>
  <si>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</si>
  <si>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</si>
  <si>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</si>
  <si>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</si>
  <si>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</si>
  <si>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</si>
  <si>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</si>
  <si>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</si>
  <si>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</si>
  <si>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</si>
  <si>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</si>
  <si>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</si>
  <si>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</si>
  <si>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</si>
  <si>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</si>
  <si>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</si>
  <si>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</si>
  <si>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</si>
  <si>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</si>
  <si>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</si>
  <si>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</si>
  <si>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</si>
  <si>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</si>
  <si>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</si>
  <si>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</si>
  <si>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</si>
  <si>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</si>
  <si>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</si>
  <si>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</si>
  <si>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</si>
  <si>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</si>
  <si>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</si>
  <si>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</si>
  <si>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</si>
  <si>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</si>
  <si>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</si>
  <si>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</si>
  <si>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</si>
  <si>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</si>
  <si>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</si>
  <si>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</si>
  <si>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</si>
  <si>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</si>
  <si>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</si>
  <si>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</si>
  <si>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</si>
  <si>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</si>
  <si>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</si>
  <si>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</si>
  <si>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</si>
  <si>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</si>
  <si>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</si>
  <si>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</si>
  <si>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</si>
  <si>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</si>
  <si>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</si>
  <si>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</si>
  <si>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</si>
  <si>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</si>
  <si>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</si>
  <si>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</si>
  <si>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</si>
  <si>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</si>
  <si>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</si>
  <si>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</si>
  <si>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</si>
  <si>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</si>
  <si>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</si>
  <si>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</si>
  <si>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</si>
  <si>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</si>
  <si>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</si>
  <si>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</si>
  <si>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</si>
  <si>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</si>
  <si>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</si>
  <si>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</si>
  <si>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</si>
  <si>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</si>
  <si>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</si>
  <si>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</si>
  <si>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</si>
  <si>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</si>
  <si>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</si>
  <si>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</si>
  <si>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</si>
  <si>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</si>
  <si>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</si>
  <si>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</si>
  <si>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</si>
  <si>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</si>
  <si>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</si>
  <si>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</si>
  <si>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</si>
  <si>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</si>
  <si>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</si>
  <si>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</si>
  <si>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</si>
  <si>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</si>
  <si>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</si>
  <si>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</si>
  <si>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</si>
  <si>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</si>
  <si>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</si>
  <si>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</si>
  <si>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</si>
  <si>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</si>
  <si>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</si>
  <si>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</si>
  <si>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</si>
  <si>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</si>
  <si>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</si>
  <si>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</si>
  <si>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</si>
  <si>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</si>
  <si>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</si>
  <si>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</si>
  <si>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</si>
  <si>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</si>
  <si>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</si>
  <si>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</si>
  <si>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</si>
  <si>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</si>
  <si>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</si>
  <si>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</si>
  <si>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</si>
  <si>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</si>
  <si>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</si>
  <si>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</si>
  <si>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</si>
  <si>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</si>
  <si>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</si>
  <si>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</si>
  <si>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</si>
  <si>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</si>
  <si>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</si>
  <si>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</si>
  <si>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</si>
  <si>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</si>
  <si>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</si>
  <si>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</si>
  <si>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</si>
  <si>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</si>
  <si>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</si>
  <si>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</si>
  <si>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</si>
  <si>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</si>
  <si>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</si>
  <si>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</si>
  <si>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</si>
  <si>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</si>
  <si>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</si>
  <si>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</si>
  <si>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</si>
  <si>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</si>
  <si>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</si>
  <si>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</si>
  <si>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</si>
  <si>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</si>
  <si>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</si>
  <si>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</si>
  <si>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</si>
  <si>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</si>
  <si>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</si>
  <si>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</si>
  <si>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</si>
  <si>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</si>
  <si>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</si>
  <si>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</si>
  <si>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</si>
  <si>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</si>
  <si>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</si>
  <si>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</si>
  <si>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</si>
  <si>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</si>
  <si>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</si>
  <si>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</si>
  <si>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</si>
  <si>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</si>
  <si>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</si>
  <si>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</si>
  <si>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</si>
  <si>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</si>
  <si>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</si>
  <si>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</si>
  <si>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</si>
  <si>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</si>
  <si>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</si>
  <si>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</si>
  <si>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</si>
  <si>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</si>
  <si>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</si>
  <si>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</si>
  <si>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</si>
  <si>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</si>
  <si>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</si>
  <si>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</si>
  <si>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</si>
  <si>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</si>
  <si>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</si>
  <si>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</si>
  <si>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</si>
  <si>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</si>
  <si>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</si>
  <si>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</si>
  <si>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</si>
  <si>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</si>
  <si>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</si>
  <si>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</si>
  <si>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</si>
  <si>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</si>
  <si>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</si>
  <si>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</si>
  <si>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</si>
  <si>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</si>
  <si>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</si>
  <si>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</si>
  <si>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</si>
  <si>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</si>
  <si>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</si>
  <si>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</si>
  <si>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</si>
  <si>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</si>
  <si>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</si>
  <si>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</si>
  <si>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</si>
  <si>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</si>
  <si>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</si>
  <si>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</si>
  <si>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</si>
  <si>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</si>
  <si>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</si>
  <si>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</si>
  <si>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</si>
  <si>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</si>
  <si>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</si>
  <si>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</si>
  <si>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</si>
  <si>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</si>
  <si>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</si>
  <si>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</si>
  <si>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</si>
  <si>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</si>
  <si>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</si>
  <si>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</si>
  <si>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</si>
  <si>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</si>
  <si>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</si>
  <si>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</si>
  <si>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</si>
  <si>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</si>
  <si>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</si>
  <si>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</si>
  <si>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</si>
  <si>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</si>
  <si>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</si>
  <si>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</si>
  <si>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</si>
  <si>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</si>
  <si>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</si>
  <si>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</si>
  <si>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</si>
  <si>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</si>
  <si>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</si>
  <si>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</si>
  <si>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</si>
  <si>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</si>
  <si>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</si>
  <si>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</si>
  <si>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</si>
  <si>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</si>
  <si>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</si>
  <si>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</si>
  <si>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</si>
  <si>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</si>
  <si>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</si>
  <si>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</si>
  <si>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</si>
  <si>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</si>
  <si>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</si>
  <si>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</si>
  <si>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</si>
  <si>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</si>
  <si>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</si>
  <si>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</si>
  <si>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</si>
  <si>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</si>
  <si>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</si>
  <si>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</si>
  <si>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</si>
  <si>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</si>
  <si>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</si>
  <si>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</si>
  <si>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</si>
  <si>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</si>
  <si>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</si>
  <si>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</si>
  <si>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</si>
  <si>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</si>
  <si>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</si>
  <si>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</si>
  <si>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</si>
  <si>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</si>
  <si>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</si>
  <si>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</si>
  <si>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</si>
  <si>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</si>
  <si>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</si>
  <si>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</si>
  <si>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</si>
  <si>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</si>
  <si>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</si>
  <si>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</si>
  <si>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</si>
  <si>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</si>
  <si>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</si>
  <si>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</si>
  <si>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</si>
  <si>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</si>
  <si>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</si>
  <si>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</si>
  <si>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</si>
  <si>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03080757</t>
  </si>
  <si>
    <t>060015571</t>
  </si>
  <si>
    <t>98026846668</t>
  </si>
  <si>
    <t>HTP OREBIĆ d.d.</t>
  </si>
  <si>
    <t>Orebić</t>
  </si>
  <si>
    <t>Obala pomoraca 24</t>
  </si>
  <si>
    <t>orebic-htp@du.t-com.hr</t>
  </si>
  <si>
    <t>www.orebic-htp.hr</t>
  </si>
  <si>
    <t>Dubrovačko-Neretvanska</t>
  </si>
  <si>
    <t>ne</t>
  </si>
  <si>
    <t>Neda Ćendo</t>
  </si>
  <si>
    <t>020713016</t>
  </si>
  <si>
    <t>020714310</t>
  </si>
  <si>
    <t>Mladen Đeldum</t>
  </si>
  <si>
    <t>stanje na dan 31.03.2011.</t>
  </si>
  <si>
    <t>u razdoblju 01.01.2011. do 31.03.2011.</t>
  </si>
  <si>
    <t>Obveznik: _HTP OREBIĆ d.d.____________________________________________________________</t>
  </si>
  <si>
    <t>Obveznik: _______________HTP Orebić d.d._________________________________</t>
  </si>
  <si>
    <t>5510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</si>
</sst>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9" fillId="0" borderId="0" xfId="15" applyFont="1" applyAlignment="1">
      <alignment/>
      <protection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ebic-htp@du.t-com.hr" TargetMode="External" /><Relationship Id="rId2" Type="http://schemas.openxmlformats.org/officeDocument/2006/relationships/hyperlink" Target="http://www.orebic-htp.hr/" TargetMode="External" /><Relationship Id="rId3" Type="http://schemas.openxmlformats.org/officeDocument/2006/relationships/hyperlink" Target="mailto:orebic-htp@du.t-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8" t="s">
        <v>248</v>
      </c>
      <c r="B1" s="159"/>
      <c r="C1" s="159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23">
        <v>40544</v>
      </c>
      <c r="F2" s="12"/>
      <c r="G2" s="13" t="s">
        <v>250</v>
      </c>
      <c r="H2" s="123">
        <v>40633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89" t="s">
        <v>317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1" t="s">
        <v>251</v>
      </c>
      <c r="B6" s="172"/>
      <c r="C6" s="180" t="s">
        <v>323</v>
      </c>
      <c r="D6" s="181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2" t="s">
        <v>252</v>
      </c>
      <c r="B8" s="193"/>
      <c r="C8" s="180" t="s">
        <v>324</v>
      </c>
      <c r="D8" s="181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6" t="s">
        <v>253</v>
      </c>
      <c r="B10" s="184"/>
      <c r="C10" s="180" t="s">
        <v>325</v>
      </c>
      <c r="D10" s="181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1" t="s">
        <v>254</v>
      </c>
      <c r="B12" s="172"/>
      <c r="C12" s="177" t="s">
        <v>326</v>
      </c>
      <c r="D12" s="136"/>
      <c r="E12" s="136"/>
      <c r="F12" s="136"/>
      <c r="G12" s="136"/>
      <c r="H12" s="136"/>
      <c r="I12" s="174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1" t="s">
        <v>255</v>
      </c>
      <c r="B14" s="172"/>
      <c r="C14" s="182">
        <v>20250</v>
      </c>
      <c r="D14" s="183"/>
      <c r="E14" s="16"/>
      <c r="F14" s="177" t="s">
        <v>327</v>
      </c>
      <c r="G14" s="136"/>
      <c r="H14" s="136"/>
      <c r="I14" s="174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1" t="s">
        <v>256</v>
      </c>
      <c r="B16" s="172"/>
      <c r="C16" s="177" t="s">
        <v>328</v>
      </c>
      <c r="D16" s="136"/>
      <c r="E16" s="136"/>
      <c r="F16" s="136"/>
      <c r="G16" s="136"/>
      <c r="H16" s="136"/>
      <c r="I16" s="174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1" t="s">
        <v>257</v>
      </c>
      <c r="B18" s="172"/>
      <c r="C18" s="132" t="s">
        <v>329</v>
      </c>
      <c r="D18" s="133"/>
      <c r="E18" s="133"/>
      <c r="F18" s="133"/>
      <c r="G18" s="133"/>
      <c r="H18" s="133"/>
      <c r="I18" s="134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1" t="s">
        <v>258</v>
      </c>
      <c r="B20" s="172"/>
      <c r="C20" s="132" t="s">
        <v>330</v>
      </c>
      <c r="D20" s="133"/>
      <c r="E20" s="133"/>
      <c r="F20" s="133"/>
      <c r="G20" s="133"/>
      <c r="H20" s="133"/>
      <c r="I20" s="134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1" t="s">
        <v>259</v>
      </c>
      <c r="B22" s="172"/>
      <c r="C22" s="124">
        <v>308</v>
      </c>
      <c r="D22" s="177" t="s">
        <v>327</v>
      </c>
      <c r="E22" s="140"/>
      <c r="F22" s="141"/>
      <c r="G22" s="171"/>
      <c r="H22" s="135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1" t="s">
        <v>260</v>
      </c>
      <c r="B24" s="172"/>
      <c r="C24" s="124">
        <v>19</v>
      </c>
      <c r="D24" s="177" t="s">
        <v>331</v>
      </c>
      <c r="E24" s="140"/>
      <c r="F24" s="140"/>
      <c r="G24" s="141"/>
      <c r="H24" s="52" t="s">
        <v>261</v>
      </c>
      <c r="I24" s="125">
        <v>75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71" t="s">
        <v>262</v>
      </c>
      <c r="B26" s="172"/>
      <c r="C26" s="126" t="s">
        <v>332</v>
      </c>
      <c r="D26" s="26"/>
      <c r="E26" s="100"/>
      <c r="F26" s="101"/>
      <c r="G26" s="142" t="s">
        <v>263</v>
      </c>
      <c r="H26" s="172"/>
      <c r="I26" s="127" t="s">
        <v>341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6" t="s">
        <v>264</v>
      </c>
      <c r="B28" s="147"/>
      <c r="C28" s="143"/>
      <c r="D28" s="143"/>
      <c r="E28" s="144" t="s">
        <v>265</v>
      </c>
      <c r="F28" s="137"/>
      <c r="G28" s="137"/>
      <c r="H28" s="138" t="s">
        <v>266</v>
      </c>
      <c r="I28" s="139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3"/>
      <c r="B30" s="148"/>
      <c r="C30" s="148"/>
      <c r="D30" s="149"/>
      <c r="E30" s="153"/>
      <c r="F30" s="148"/>
      <c r="G30" s="148"/>
      <c r="H30" s="180"/>
      <c r="I30" s="181"/>
      <c r="J30" s="10"/>
      <c r="K30" s="10"/>
      <c r="L30" s="10"/>
    </row>
    <row r="31" spans="1:12" ht="12.75">
      <c r="A31" s="95"/>
      <c r="B31" s="23"/>
      <c r="C31" s="22"/>
      <c r="D31" s="154"/>
      <c r="E31" s="154"/>
      <c r="F31" s="154"/>
      <c r="G31" s="145"/>
      <c r="H31" s="16"/>
      <c r="I31" s="104"/>
      <c r="J31" s="10"/>
      <c r="K31" s="10"/>
      <c r="L31" s="10"/>
    </row>
    <row r="32" spans="1:12" ht="12.75">
      <c r="A32" s="153"/>
      <c r="B32" s="148"/>
      <c r="C32" s="148"/>
      <c r="D32" s="149"/>
      <c r="E32" s="153"/>
      <c r="F32" s="148"/>
      <c r="G32" s="148"/>
      <c r="H32" s="180"/>
      <c r="I32" s="181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3"/>
      <c r="B34" s="148"/>
      <c r="C34" s="148"/>
      <c r="D34" s="149"/>
      <c r="E34" s="153"/>
      <c r="F34" s="148"/>
      <c r="G34" s="148"/>
      <c r="H34" s="180"/>
      <c r="I34" s="181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3"/>
      <c r="B36" s="148"/>
      <c r="C36" s="148"/>
      <c r="D36" s="149"/>
      <c r="E36" s="153"/>
      <c r="F36" s="148"/>
      <c r="G36" s="148"/>
      <c r="H36" s="180"/>
      <c r="I36" s="181"/>
      <c r="J36" s="10"/>
      <c r="K36" s="10"/>
      <c r="L36" s="10"/>
    </row>
    <row r="37" spans="1:12" ht="12.75">
      <c r="A37" s="106"/>
      <c r="B37" s="31"/>
      <c r="C37" s="150"/>
      <c r="D37" s="151"/>
      <c r="E37" s="16"/>
      <c r="F37" s="150"/>
      <c r="G37" s="151"/>
      <c r="H37" s="16"/>
      <c r="I37" s="96"/>
      <c r="J37" s="10"/>
      <c r="K37" s="10"/>
      <c r="L37" s="10"/>
    </row>
    <row r="38" spans="1:12" ht="12.75">
      <c r="A38" s="153"/>
      <c r="B38" s="148"/>
      <c r="C38" s="148"/>
      <c r="D38" s="149"/>
      <c r="E38" s="153"/>
      <c r="F38" s="148"/>
      <c r="G38" s="148"/>
      <c r="H38" s="180"/>
      <c r="I38" s="181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3"/>
      <c r="B40" s="148"/>
      <c r="C40" s="148"/>
      <c r="D40" s="149"/>
      <c r="E40" s="153"/>
      <c r="F40" s="148"/>
      <c r="G40" s="148"/>
      <c r="H40" s="180"/>
      <c r="I40" s="181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6" t="s">
        <v>267</v>
      </c>
      <c r="B44" s="167"/>
      <c r="C44" s="180"/>
      <c r="D44" s="181"/>
      <c r="E44" s="27"/>
      <c r="F44" s="177"/>
      <c r="G44" s="148"/>
      <c r="H44" s="148"/>
      <c r="I44" s="149"/>
      <c r="J44" s="10"/>
      <c r="K44" s="10"/>
      <c r="L44" s="10"/>
    </row>
    <row r="45" spans="1:12" ht="12.75">
      <c r="A45" s="106"/>
      <c r="B45" s="31"/>
      <c r="C45" s="150"/>
      <c r="D45" s="151"/>
      <c r="E45" s="16"/>
      <c r="F45" s="150"/>
      <c r="G45" s="152"/>
      <c r="H45" s="36"/>
      <c r="I45" s="110"/>
      <c r="J45" s="10"/>
      <c r="K45" s="10"/>
      <c r="L45" s="10"/>
    </row>
    <row r="46" spans="1:12" ht="12.75">
      <c r="A46" s="166" t="s">
        <v>268</v>
      </c>
      <c r="B46" s="167"/>
      <c r="C46" s="177" t="s">
        <v>333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6" t="s">
        <v>270</v>
      </c>
      <c r="B48" s="167"/>
      <c r="C48" s="173" t="s">
        <v>334</v>
      </c>
      <c r="D48" s="169"/>
      <c r="E48" s="170"/>
      <c r="F48" s="16"/>
      <c r="G48" s="52" t="s">
        <v>271</v>
      </c>
      <c r="H48" s="173" t="s">
        <v>335</v>
      </c>
      <c r="I48" s="170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6" t="s">
        <v>257</v>
      </c>
      <c r="B50" s="167"/>
      <c r="C50" s="168" t="s">
        <v>329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1" t="s">
        <v>272</v>
      </c>
      <c r="B52" s="172"/>
      <c r="C52" s="173" t="s">
        <v>336</v>
      </c>
      <c r="D52" s="169"/>
      <c r="E52" s="169"/>
      <c r="F52" s="169"/>
      <c r="G52" s="169"/>
      <c r="H52" s="169"/>
      <c r="I52" s="174"/>
      <c r="J52" s="10"/>
      <c r="K52" s="10"/>
      <c r="L52" s="10"/>
    </row>
    <row r="53" spans="1:12" ht="12.75">
      <c r="A53" s="111"/>
      <c r="B53" s="21"/>
      <c r="C53" s="160" t="s">
        <v>273</v>
      </c>
      <c r="D53" s="160"/>
      <c r="E53" s="160"/>
      <c r="F53" s="160"/>
      <c r="G53" s="160"/>
      <c r="H53" s="160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3.5">
      <c r="A55" s="111"/>
      <c r="B55" s="175" t="s">
        <v>274</v>
      </c>
      <c r="C55" s="176"/>
      <c r="D55" s="176"/>
      <c r="E55" s="176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5" t="s">
        <v>306</v>
      </c>
      <c r="C56" s="156"/>
      <c r="D56" s="156"/>
      <c r="E56" s="156"/>
      <c r="F56" s="156"/>
      <c r="G56" s="156"/>
      <c r="H56" s="156"/>
      <c r="I56" s="157"/>
      <c r="J56" s="10"/>
      <c r="K56" s="10"/>
      <c r="L56" s="10"/>
    </row>
    <row r="57" spans="1:12" ht="12.75">
      <c r="A57" s="111"/>
      <c r="B57" s="155" t="s">
        <v>307</v>
      </c>
      <c r="C57" s="156"/>
      <c r="D57" s="156"/>
      <c r="E57" s="156"/>
      <c r="F57" s="156"/>
      <c r="G57" s="156"/>
      <c r="H57" s="156"/>
      <c r="I57" s="113"/>
      <c r="J57" s="10"/>
      <c r="K57" s="10"/>
      <c r="L57" s="10"/>
    </row>
    <row r="58" spans="1:12" ht="12.75">
      <c r="A58" s="111"/>
      <c r="B58" s="155" t="s">
        <v>308</v>
      </c>
      <c r="C58" s="156"/>
      <c r="D58" s="156"/>
      <c r="E58" s="156"/>
      <c r="F58" s="156"/>
      <c r="G58" s="156"/>
      <c r="H58" s="156"/>
      <c r="I58" s="157"/>
      <c r="J58" s="10"/>
      <c r="K58" s="10"/>
      <c r="L58" s="10"/>
    </row>
    <row r="59" spans="1:12" ht="12.75">
      <c r="A59" s="111"/>
      <c r="B59" s="155" t="s">
        <v>309</v>
      </c>
      <c r="C59" s="156"/>
      <c r="D59" s="156"/>
      <c r="E59" s="156"/>
      <c r="F59" s="156"/>
      <c r="G59" s="156"/>
      <c r="H59" s="156"/>
      <c r="I59" s="157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1" t="s">
        <v>277</v>
      </c>
      <c r="H62" s="162"/>
      <c r="I62" s="163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4"/>
      <c r="H63" s="165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orebic-htp@du.t-com.hr"/>
    <hyperlink ref="C20" r:id="rId2" display="www.orebic-htp.hr"/>
    <hyperlink ref="C50" r:id="rId3" display="orebic-htp@du.t-com.hr"/>
  </hyperlinks>
  <printOptions/>
  <pageMargins left="1.06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337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3.5">
      <c r="A3" s="196" t="s">
        <v>340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1.75">
      <c r="A4" s="199" t="s">
        <v>59</v>
      </c>
      <c r="B4" s="200"/>
      <c r="C4" s="200"/>
      <c r="D4" s="200"/>
      <c r="E4" s="200"/>
      <c r="F4" s="200"/>
      <c r="G4" s="200"/>
      <c r="H4" s="201"/>
      <c r="I4" s="59" t="s">
        <v>278</v>
      </c>
      <c r="J4" s="60" t="s">
        <v>319</v>
      </c>
      <c r="K4" s="61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8">
        <v>2</v>
      </c>
      <c r="J5" s="57">
        <v>3</v>
      </c>
      <c r="K5" s="57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58222459</v>
      </c>
      <c r="K8" s="54">
        <f>K9+K16+K26+K35+K39</f>
        <v>57699049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4">
        <f>SUM(J10:J15)</f>
        <v>361051</v>
      </c>
      <c r="K9" s="54">
        <f>SUM(K10:K15)</f>
        <v>332481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361051</v>
      </c>
      <c r="K11" s="7">
        <v>332481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4">
        <f>SUM(J17:J25)</f>
        <v>57805530</v>
      </c>
      <c r="K16" s="54">
        <f>SUM(K17:K25)</f>
        <v>57310690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21526147</v>
      </c>
      <c r="K17" s="7">
        <v>21526147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33431783</v>
      </c>
      <c r="K18" s="7">
        <v>33108132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2755260</v>
      </c>
      <c r="K19" s="7">
        <v>2584071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/>
      <c r="K20" s="7"/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92340</v>
      </c>
      <c r="K23" s="7">
        <v>92340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/>
      <c r="K24" s="7"/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4">
        <f>SUM(J27:J34)</f>
        <v>55878</v>
      </c>
      <c r="K26" s="54">
        <f>SUM(K27:K34)</f>
        <v>55878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/>
      <c r="K27" s="7"/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38613</v>
      </c>
      <c r="K29" s="7">
        <v>38613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17265</v>
      </c>
      <c r="K32" s="7">
        <v>17265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4096763</v>
      </c>
      <c r="K40" s="54">
        <f>K41+K49+K56+K64</f>
        <v>3497453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4">
        <f>SUM(J42:J48)</f>
        <v>350740</v>
      </c>
      <c r="K41" s="54">
        <f>SUM(K42:K48)</f>
        <v>374787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347166</v>
      </c>
      <c r="K42" s="7">
        <v>371213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3574</v>
      </c>
      <c r="K45" s="7">
        <v>3574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4">
        <f>SUM(J50:J55)</f>
        <v>2875485</v>
      </c>
      <c r="K49" s="54">
        <f>SUM(K50:K55)</f>
        <v>2116651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/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2688417</v>
      </c>
      <c r="K51" s="7">
        <v>1944448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1845</v>
      </c>
      <c r="K53" s="7">
        <v>1845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185223</v>
      </c>
      <c r="K54" s="7">
        <v>170358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/>
      <c r="K55" s="7"/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4">
        <v>112880</v>
      </c>
      <c r="K56" s="54">
        <f>SUM(K57:K63)</f>
        <v>108331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112880</v>
      </c>
      <c r="K62" s="7">
        <v>108331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757658</v>
      </c>
      <c r="K64" s="7">
        <v>897684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62319222</v>
      </c>
      <c r="K66" s="54">
        <f>K7+K8+K40+K65</f>
        <v>61196502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5">
        <f>J70+J71+J72+J78+J79+J82+J85</f>
        <v>42821199</v>
      </c>
      <c r="K69" s="55">
        <f>K70+K71+K72+K78+K79+K82+K85</f>
        <v>40023903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35164000</v>
      </c>
      <c r="K70" s="7">
        <v>35164000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4">
        <f>J73+J74-J75+J76+J77</f>
        <v>3566856</v>
      </c>
      <c r="K72" s="54">
        <f>K73+K74-K75+K76+K77</f>
        <v>3566856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511699</v>
      </c>
      <c r="K73" s="7">
        <v>511699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3055157</v>
      </c>
      <c r="K77" s="7">
        <v>3055157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13306029</v>
      </c>
      <c r="K78" s="7">
        <v>13306029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4">
        <f>J80-J81</f>
        <v>-3459608</v>
      </c>
      <c r="K79" s="54">
        <f>K80-K81</f>
        <v>-9215686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3459608</v>
      </c>
      <c r="K81" s="7">
        <v>9215686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4">
        <f>J83-J84</f>
        <v>-5756078</v>
      </c>
      <c r="K82" s="54">
        <f>K83-K84</f>
        <v>-2797296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/>
      <c r="K83" s="7"/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5756078</v>
      </c>
      <c r="K84" s="7">
        <v>2797296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0</v>
      </c>
      <c r="K86" s="54">
        <f>SUM(K87:K89)</f>
        <v>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11746755</v>
      </c>
      <c r="K90" s="54">
        <f>SUM(K91:K99)</f>
        <v>11104557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8420248</v>
      </c>
      <c r="K93" s="7">
        <v>7778050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>
        <v>3326507</v>
      </c>
      <c r="K99" s="7">
        <v>3326507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7751268</v>
      </c>
      <c r="K100" s="54">
        <f>SUM(K101:K112)</f>
        <v>10068042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/>
      <c r="K101" s="7"/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2048866</v>
      </c>
      <c r="K103" s="7">
        <v>2058971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478972</v>
      </c>
      <c r="K104" s="7">
        <v>3678864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4063663</v>
      </c>
      <c r="K105" s="7">
        <v>3436457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401274</v>
      </c>
      <c r="K108" s="7">
        <v>378853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703239</v>
      </c>
      <c r="K109" s="7">
        <v>476007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55254</v>
      </c>
      <c r="K112" s="7">
        <v>38890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/>
      <c r="K113" s="7"/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62319222</v>
      </c>
      <c r="K114" s="54">
        <f>K69+K86+K90+K100+K113</f>
        <v>61196502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18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3" sqref="A3:M3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8" t="s">
        <v>338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326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2.5">
      <c r="A4" s="240" t="s">
        <v>59</v>
      </c>
      <c r="B4" s="240"/>
      <c r="C4" s="240"/>
      <c r="D4" s="240"/>
      <c r="E4" s="240"/>
      <c r="F4" s="240"/>
      <c r="G4" s="240"/>
      <c r="H4" s="240"/>
      <c r="I4" s="59" t="s">
        <v>279</v>
      </c>
      <c r="J4" s="239" t="s">
        <v>319</v>
      </c>
      <c r="K4" s="239"/>
      <c r="L4" s="239" t="s">
        <v>320</v>
      </c>
      <c r="M4" s="239"/>
    </row>
    <row r="5" spans="1:13" ht="12.75">
      <c r="A5" s="240"/>
      <c r="B5" s="240"/>
      <c r="C5" s="240"/>
      <c r="D5" s="240"/>
      <c r="E5" s="240"/>
      <c r="F5" s="240"/>
      <c r="G5" s="240"/>
      <c r="H5" s="240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5">
        <f>SUM(J8:J9)</f>
        <v>42708</v>
      </c>
      <c r="K7" s="55">
        <f>SUM(K8:K9)</f>
        <v>42708</v>
      </c>
      <c r="L7" s="55">
        <v>41503</v>
      </c>
      <c r="M7" s="55">
        <f>SUM(M8:M9)</f>
        <v>41503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31701</v>
      </c>
      <c r="K8" s="7">
        <v>31701</v>
      </c>
      <c r="L8" s="7">
        <v>32328</v>
      </c>
      <c r="M8" s="7">
        <v>32328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11007</v>
      </c>
      <c r="K9" s="7">
        <v>11007</v>
      </c>
      <c r="L9" s="7">
        <v>9175</v>
      </c>
      <c r="M9" s="7">
        <v>9175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2877989</v>
      </c>
      <c r="K10" s="54">
        <f>K11+K12+K16+K20+K21+K22+K25+K26</f>
        <v>2877989</v>
      </c>
      <c r="L10" s="54">
        <f>L11+L12+L16+L20+L21+L22+L25+L26</f>
        <v>2656637</v>
      </c>
      <c r="M10" s="54">
        <f>M11+M12+M16+M20+M21+M22+M25+M26</f>
        <v>2656637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403446</v>
      </c>
      <c r="K12" s="54">
        <f>SUM(K13:K15)</f>
        <v>403446</v>
      </c>
      <c r="L12" s="54">
        <f>SUM(L13:L15)</f>
        <v>332405</v>
      </c>
      <c r="M12" s="54">
        <f>SUM(M13:M15)</f>
        <v>332405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224019</v>
      </c>
      <c r="K13" s="7">
        <v>224019</v>
      </c>
      <c r="L13" s="7">
        <v>115344</v>
      </c>
      <c r="M13" s="7">
        <v>115344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/>
      <c r="K14" s="7"/>
      <c r="L14" s="7"/>
      <c r="M14" s="7"/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179427</v>
      </c>
      <c r="K15" s="7">
        <v>179427</v>
      </c>
      <c r="L15" s="7">
        <v>217061</v>
      </c>
      <c r="M15" s="7">
        <v>217061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1689522</v>
      </c>
      <c r="K16" s="54">
        <f>SUM(K17:K19)</f>
        <v>1689522</v>
      </c>
      <c r="L16" s="54">
        <f>SUM(L17:L19)</f>
        <v>1599608</v>
      </c>
      <c r="M16" s="54">
        <f>SUM(M17:M19)</f>
        <v>1599608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1053380</v>
      </c>
      <c r="K17" s="7">
        <v>1053380</v>
      </c>
      <c r="L17" s="7">
        <v>1000314</v>
      </c>
      <c r="M17" s="7">
        <v>1000314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388191</v>
      </c>
      <c r="K18" s="7">
        <v>388191</v>
      </c>
      <c r="L18" s="7">
        <v>364539</v>
      </c>
      <c r="M18" s="7">
        <v>364539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247951</v>
      </c>
      <c r="K19" s="7">
        <v>247951</v>
      </c>
      <c r="L19" s="7">
        <v>234755</v>
      </c>
      <c r="M19" s="7">
        <v>234755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530588</v>
      </c>
      <c r="K20" s="7">
        <v>530588</v>
      </c>
      <c r="L20" s="7">
        <v>525795</v>
      </c>
      <c r="M20" s="7">
        <v>525795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254433</v>
      </c>
      <c r="K21" s="7">
        <v>254433</v>
      </c>
      <c r="L21" s="7">
        <v>198829</v>
      </c>
      <c r="M21" s="7">
        <v>198829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1195</v>
      </c>
      <c r="K27" s="54">
        <v>1195</v>
      </c>
      <c r="L27" s="54">
        <f>SUM(L28:L32)</f>
        <v>7131</v>
      </c>
      <c r="M27" s="54">
        <v>7131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1195</v>
      </c>
      <c r="K29" s="7"/>
      <c r="L29" s="7">
        <v>7131</v>
      </c>
      <c r="M29" s="7"/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137384</v>
      </c>
      <c r="K33" s="54">
        <f>SUM(K34:K37)</f>
        <v>137384</v>
      </c>
      <c r="L33" s="54">
        <f>SUM(L34:L37)</f>
        <v>185943</v>
      </c>
      <c r="M33" s="54">
        <f>SUM(M34:M37)</f>
        <v>185943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137384</v>
      </c>
      <c r="K35" s="7">
        <v>137384</v>
      </c>
      <c r="L35" s="7">
        <v>185943</v>
      </c>
      <c r="M35" s="7">
        <v>185943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22114</v>
      </c>
      <c r="K40" s="7">
        <v>22114</v>
      </c>
      <c r="L40" s="7">
        <v>2110</v>
      </c>
      <c r="M40" s="7">
        <v>2110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>
        <v>5460</v>
      </c>
      <c r="M41" s="7">
        <v>5460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66017</v>
      </c>
      <c r="K42" s="54">
        <f>K7+K27+K38+K40</f>
        <v>66017</v>
      </c>
      <c r="L42" s="54">
        <f>L7+L27+L38+L40</f>
        <v>50744</v>
      </c>
      <c r="M42" s="54">
        <f>M7+M27+M38+M40</f>
        <v>50744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3015373</v>
      </c>
      <c r="K43" s="54">
        <f>K10+K33+K39+K41</f>
        <v>3015373</v>
      </c>
      <c r="L43" s="54">
        <f>L10+L33+L39+L41</f>
        <v>2848040</v>
      </c>
      <c r="M43" s="54">
        <f>M10+M33+M39+M41</f>
        <v>2848040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-2949356</v>
      </c>
      <c r="K44" s="54">
        <f>K42-K43</f>
        <v>-2949356</v>
      </c>
      <c r="L44" s="54">
        <f>L42-L43</f>
        <v>-2797296</v>
      </c>
      <c r="M44" s="54">
        <f>M42-M43</f>
        <v>-2797296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4">
        <f>IF(J43&gt;J42,J43-J42,0)</f>
        <v>2949356</v>
      </c>
      <c r="K46" s="54">
        <f>IF(K43&gt;K42,K43-K42,0)</f>
        <v>2949356</v>
      </c>
      <c r="L46" s="54">
        <f>IF(L43&gt;L42,L43-L42,0)</f>
        <v>2797296</v>
      </c>
      <c r="M46" s="54">
        <f>IF(M43&gt;M42,M43-M42,0)</f>
        <v>2797296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-2949356</v>
      </c>
      <c r="K48" s="54">
        <f>K44-K47</f>
        <v>-2949356</v>
      </c>
      <c r="L48" s="54">
        <f>L44-L47</f>
        <v>-2797296</v>
      </c>
      <c r="M48" s="54">
        <f>M44-M47</f>
        <v>-2797296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2">
        <f>IF(J48&lt;0,-J48,0)</f>
        <v>2949356</v>
      </c>
      <c r="K50" s="62">
        <f>IF(K48&lt;0,-K48,0)</f>
        <v>2949356</v>
      </c>
      <c r="L50" s="62">
        <f>IF(L48&lt;0,-L48,0)</f>
        <v>2797296</v>
      </c>
      <c r="M50" s="62">
        <f>IF(M48&lt;0,-M48,0)</f>
        <v>2797296</v>
      </c>
    </row>
    <row r="51" spans="1:13" ht="12.75" customHeight="1">
      <c r="A51" s="218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6"/>
      <c r="J52" s="56"/>
      <c r="K52" s="56"/>
      <c r="L52" s="56"/>
      <c r="M52" s="63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-2949356</v>
      </c>
      <c r="K56" s="6">
        <v>-2949356</v>
      </c>
      <c r="L56" s="6">
        <v>-2797296</v>
      </c>
      <c r="M56" s="6">
        <v>-2797296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-2949356</v>
      </c>
      <c r="K67" s="62">
        <f>K56+K66</f>
        <v>-2949356</v>
      </c>
      <c r="L67" s="62">
        <f>L56+L66</f>
        <v>-2797296</v>
      </c>
      <c r="M67" s="62">
        <f>M56+M66</f>
        <v>-2797296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1.14" right="0.31" top="1.33" bottom="0.29" header="0.5" footer="0.2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M5" sqref="M5"/>
    </sheetView>
  </sheetViews>
  <sheetFormatPr defaultColWidth="9.140625" defaultRowHeight="12.75"/>
  <cols>
    <col min="1" max="7" width="9.140625" style="53" customWidth="1"/>
    <col min="8" max="8" width="5.00390625" style="53" customWidth="1"/>
    <col min="9" max="16384" width="9.140625" style="53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338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339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2.5">
      <c r="A4" s="261" t="s">
        <v>59</v>
      </c>
      <c r="B4" s="261"/>
      <c r="C4" s="261"/>
      <c r="D4" s="261"/>
      <c r="E4" s="261"/>
      <c r="F4" s="261"/>
      <c r="G4" s="261"/>
      <c r="H4" s="261"/>
      <c r="I4" s="67" t="s">
        <v>279</v>
      </c>
      <c r="J4" s="68" t="s">
        <v>319</v>
      </c>
      <c r="K4" s="68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283</v>
      </c>
      <c r="K5" s="70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-2949356</v>
      </c>
      <c r="K7" s="7">
        <v>-2797296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530588</v>
      </c>
      <c r="K8" s="7">
        <v>525795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>
        <v>2316774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682173</v>
      </c>
      <c r="K10" s="7">
        <v>758834</v>
      </c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94658</v>
      </c>
      <c r="K12" s="7">
        <v>2164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-1641937</v>
      </c>
      <c r="K13" s="54">
        <f>SUM(K7:K12)</f>
        <v>806271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1313978</v>
      </c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1187</v>
      </c>
      <c r="K16" s="7">
        <v>24047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1315165</v>
      </c>
      <c r="K18" s="54">
        <f>SUM(K14:K17)</f>
        <v>24047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0</v>
      </c>
      <c r="K19" s="54">
        <f>IF(K13&gt;K18,K13-K18,0)</f>
        <v>782224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2957102</v>
      </c>
      <c r="K20" s="54">
        <f>IF(K18&gt;K13,K18-K13,0)</f>
        <v>0</v>
      </c>
    </row>
    <row r="21" spans="1:11" ht="12.75">
      <c r="A21" s="218" t="s">
        <v>159</v>
      </c>
      <c r="B21" s="234"/>
      <c r="C21" s="234"/>
      <c r="D21" s="234"/>
      <c r="E21" s="234"/>
      <c r="F21" s="234"/>
      <c r="G21" s="234"/>
      <c r="H21" s="234"/>
      <c r="I21" s="263"/>
      <c r="J21" s="263"/>
      <c r="K21" s="26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/>
      <c r="K28" s="7"/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0</v>
      </c>
      <c r="K31" s="54">
        <f>SUM(K28:K30)</f>
        <v>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0</v>
      </c>
      <c r="K33" s="54">
        <f>IF(K31&gt;K27,K31-K27,0)</f>
        <v>0</v>
      </c>
    </row>
    <row r="34" spans="1:11" ht="12.75">
      <c r="A34" s="218" t="s">
        <v>160</v>
      </c>
      <c r="B34" s="234"/>
      <c r="C34" s="234"/>
      <c r="D34" s="234"/>
      <c r="E34" s="234"/>
      <c r="F34" s="234"/>
      <c r="G34" s="234"/>
      <c r="H34" s="234"/>
      <c r="I34" s="263"/>
      <c r="J34" s="263"/>
      <c r="K34" s="26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2013828</v>
      </c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1600515</v>
      </c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3614343</v>
      </c>
      <c r="K38" s="54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298584</v>
      </c>
      <c r="K39" s="7">
        <v>642198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298584</v>
      </c>
      <c r="K44" s="54">
        <f>SUM(K39:K43)</f>
        <v>642198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3315759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0</v>
      </c>
      <c r="K46" s="54">
        <f>IF(K44&gt;K38,K44-K38,0)</f>
        <v>642198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5">
        <f>IF(J19-J20+J32-J33+J45-J46&gt;0,J19-J20+J32-J33+J45-J46,0)</f>
        <v>358657</v>
      </c>
      <c r="K47" s="54">
        <f>IF(K19-K20+K32-K33+K45-K46&gt;0,K19-K20+K32-K33+K45-K46,0)</f>
        <v>140026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1421189</v>
      </c>
      <c r="K49" s="7">
        <v>757658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v>358657</v>
      </c>
      <c r="K50" s="7">
        <v>140026</v>
      </c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6">
        <f>J49+J50-J51</f>
        <v>1779846</v>
      </c>
      <c r="K52" s="62">
        <f>K49+K50-K51</f>
        <v>897684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87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2.5">
      <c r="A4" s="261" t="s">
        <v>59</v>
      </c>
      <c r="B4" s="261"/>
      <c r="C4" s="261"/>
      <c r="D4" s="261"/>
      <c r="E4" s="261"/>
      <c r="F4" s="261"/>
      <c r="G4" s="261"/>
      <c r="H4" s="261"/>
      <c r="I4" s="67" t="s">
        <v>279</v>
      </c>
      <c r="J4" s="68" t="s">
        <v>319</v>
      </c>
      <c r="K4" s="68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3">
        <v>2</v>
      </c>
      <c r="J5" s="74" t="s">
        <v>283</v>
      </c>
      <c r="K5" s="74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8" t="s">
        <v>159</v>
      </c>
      <c r="B22" s="234"/>
      <c r="C22" s="234"/>
      <c r="D22" s="234"/>
      <c r="E22" s="234"/>
      <c r="F22" s="234"/>
      <c r="G22" s="234"/>
      <c r="H22" s="234"/>
      <c r="I22" s="263"/>
      <c r="J22" s="263"/>
      <c r="K22" s="26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8" t="s">
        <v>160</v>
      </c>
      <c r="B35" s="234"/>
      <c r="C35" s="234"/>
      <c r="D35" s="234"/>
      <c r="E35" s="234"/>
      <c r="F35" s="234"/>
      <c r="G35" s="234"/>
      <c r="H35" s="234"/>
      <c r="I35" s="263">
        <v>0</v>
      </c>
      <c r="J35" s="263"/>
      <c r="K35" s="26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K9" sqref="K9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16384" width="9.140625" style="77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  <c r="L1" s="76"/>
    </row>
    <row r="2" spans="1:12" ht="15">
      <c r="A2" s="43"/>
      <c r="B2" s="75"/>
      <c r="C2" s="289" t="s">
        <v>282</v>
      </c>
      <c r="D2" s="289"/>
      <c r="E2" s="78">
        <v>40544</v>
      </c>
      <c r="F2" s="44" t="s">
        <v>250</v>
      </c>
      <c r="G2" s="290">
        <v>40633</v>
      </c>
      <c r="H2" s="291"/>
      <c r="I2" s="75"/>
      <c r="J2" s="75"/>
      <c r="K2" s="75"/>
      <c r="L2" s="79"/>
    </row>
    <row r="3" spans="1:11" ht="22.5">
      <c r="A3" s="292" t="s">
        <v>59</v>
      </c>
      <c r="B3" s="292"/>
      <c r="C3" s="292"/>
      <c r="D3" s="292"/>
      <c r="E3" s="292"/>
      <c r="F3" s="292"/>
      <c r="G3" s="292"/>
      <c r="H3" s="292"/>
      <c r="I3" s="82" t="s">
        <v>305</v>
      </c>
      <c r="J3" s="83" t="s">
        <v>150</v>
      </c>
      <c r="K3" s="83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5">
        <v>2</v>
      </c>
      <c r="J4" s="84" t="s">
        <v>283</v>
      </c>
      <c r="K4" s="84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5">
        <v>1</v>
      </c>
      <c r="J5" s="46">
        <v>35164000</v>
      </c>
      <c r="K5" s="46">
        <v>35164000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5">
        <v>2</v>
      </c>
      <c r="J6" s="47"/>
      <c r="K6" s="47"/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5">
        <v>3</v>
      </c>
      <c r="J7" s="47">
        <v>3566856</v>
      </c>
      <c r="K7" s="47">
        <v>3566856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5">
        <v>4</v>
      </c>
      <c r="J8" s="47">
        <v>-3459608</v>
      </c>
      <c r="K8" s="47">
        <v>-9215686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5">
        <v>5</v>
      </c>
      <c r="J9" s="47">
        <v>-5756078</v>
      </c>
      <c r="K9" s="47">
        <v>-2797296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5">
        <v>6</v>
      </c>
      <c r="J10" s="47">
        <v>13306029</v>
      </c>
      <c r="K10" s="47">
        <v>13306029</v>
      </c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5">
        <v>7</v>
      </c>
      <c r="J11" s="47"/>
      <c r="K11" s="47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5">
        <v>8</v>
      </c>
      <c r="J12" s="47"/>
      <c r="K12" s="47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5">
        <v>9</v>
      </c>
      <c r="J13" s="47"/>
      <c r="K13" s="47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5">
        <v>10</v>
      </c>
      <c r="J14" s="80">
        <f>SUM(J5:J13)</f>
        <v>42821199</v>
      </c>
      <c r="K14" s="80">
        <f>SUM(K5:K13)</f>
        <v>40023903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5">
        <v>11</v>
      </c>
      <c r="J15" s="47"/>
      <c r="K15" s="47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5">
        <v>12</v>
      </c>
      <c r="J16" s="47"/>
      <c r="K16" s="47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5">
        <v>13</v>
      </c>
      <c r="J17" s="47"/>
      <c r="K17" s="47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5">
        <v>14</v>
      </c>
      <c r="J18" s="47"/>
      <c r="K18" s="47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5">
        <v>15</v>
      </c>
      <c r="J19" s="47"/>
      <c r="K19" s="47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5">
        <v>16</v>
      </c>
      <c r="J20" s="47"/>
      <c r="K20" s="47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8">
        <v>18</v>
      </c>
      <c r="J23" s="46"/>
      <c r="K23" s="46"/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9">
        <v>19</v>
      </c>
      <c r="J24" s="81"/>
      <c r="K24" s="81"/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1.02" right="0.43" top="1.2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4">
      <selection activeCell="I26" sqref="I26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316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13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13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HtpOrebic</cp:lastModifiedBy>
  <cp:lastPrinted>2011-04-28T07:07:53Z</cp:lastPrinted>
  <dcterms:created xsi:type="dcterms:W3CDTF">2008-10-17T11:51:54Z</dcterms:created>
  <dcterms:modified xsi:type="dcterms:W3CDTF">2011-04-28T07:08:15Z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