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1"/>
  </bookViews>
  <sheets>
    <sheet name="Skriveni" sheetId="1" state="hidden" r:id="rId1"/>
    <sheet name="Opci podaci" sheetId="2" r:id="rId2"/>
    <sheet name="Bilanca" sheetId="3" r:id="rId3"/>
    <sheet name="RDG" sheetId="4" r:id="rId4"/>
    <sheet name="NT_I" sheetId="5" r:id="rId5"/>
  </sheets>
  <definedNames>
    <definedName name="OLE_LINK3" localSheetId="2">'Bilanca'!$A$9</definedName>
    <definedName name="_xlnm.Print_Area" localSheetId="2">'Bilanca'!$A$3:$L$122</definedName>
    <definedName name="_xlnm.Print_Area" localSheetId="4">'NT_I'!$A$3:$L$55</definedName>
    <definedName name="_xlnm.Print_Area" localSheetId="3">'RDG'!$A$3:$L$73</definedName>
    <definedName name="_xlnm.Print_Titles" localSheetId="2">'Bilanca'!$3:$8</definedName>
  </definedNames>
  <calcPr fullCalcOnLoad="1"/>
</workbook>
</file>

<file path=xl/sharedStrings.xml><?xml version="1.0" encoding="utf-8"?>
<sst xmlns="http://schemas.openxmlformats.org/spreadsheetml/2006/main" count="849" uniqueCount="400">
  <si>
    <t>PRILOG 1.</t>
  </si>
  <si>
    <t>01.01.2010.</t>
  </si>
  <si>
    <t>Matični broj subjekta (MBS):</t>
  </si>
  <si>
    <t>Tvrtka izdavatelja:</t>
  </si>
  <si>
    <t>ir@t.ht.hr</t>
  </si>
  <si>
    <t>Šifra i naziv općine/grada:</t>
  </si>
  <si>
    <t>Šifra i naziv županije:</t>
  </si>
  <si>
    <t>Grad Zagreb</t>
  </si>
  <si>
    <t>Broj zaposlenih:</t>
  </si>
  <si>
    <t>(krajem tromjesečja)</t>
  </si>
  <si>
    <t>Tvrtke subjekata konsolidacije (prema MSFI):</t>
  </si>
  <si>
    <t>Sjedište:</t>
  </si>
  <si>
    <t>MB: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</si>
  <si>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</si>
  <si>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</si>
  <si>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</si>
  <si>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</si>
  <si>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</si>
  <si>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</si>
  <si>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</si>
  <si>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</si>
  <si>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</si>
  <si>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Osoba za kontakt: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</si>
  <si>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</si>
  <si>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</si>
  <si>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</si>
  <si>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</si>
  <si>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</si>
  <si>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/>
  </si>
  <si>
    <t>31.12.2010.</t>
  </si>
  <si>
    <t>Godišnji  financijski izvještaj poduzetnika-GFI-POD</t>
  </si>
  <si>
    <t>- ako je bilo koji AOP različit od nule 1 u suprotnom 0</t>
  </si>
  <si>
    <r>
      <t xml:space="preserve">- ako je upisan bilo koji AOP u koloni </t>
    </r>
    <r>
      <rPr>
        <b/>
        <sz val="8"/>
        <rFont val="Arial"/>
        <family val="2"/>
      </rPr>
      <t>prethodne</t>
    </r>
    <r>
      <rPr>
        <sz val="8"/>
        <rFont val="Arial"/>
        <family val="2"/>
      </rPr>
      <t xml:space="preserve"> godine, 1 u suprotnom 0</t>
    </r>
  </si>
  <si>
    <r>
      <t xml:space="preserve">- ako je upisan bilo koji AOP u koloni </t>
    </r>
    <r>
      <rPr>
        <b/>
        <sz val="8"/>
        <rFont val="Arial"/>
        <family val="2"/>
      </rPr>
      <t>tekuće</t>
    </r>
    <r>
      <rPr>
        <sz val="8"/>
        <rFont val="Arial"/>
        <family val="2"/>
      </rPr>
      <t xml:space="preserve"> godine 1 u suprotnom 0</t>
    </r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</si>
  <si>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</si>
  <si>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</si>
  <si>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</si>
  <si>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</si>
  <si>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</si>
  <si>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>Djel</t>
  </si>
  <si>
    <t>Uputa</t>
  </si>
  <si>
    <t xml:space="preserve">    2. Građevinski objekti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</si>
  <si>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</si>
  <si>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</si>
  <si>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</si>
  <si>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</si>
  <si>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</si>
  <si>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</si>
  <si>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</si>
  <si>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</si>
  <si>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</si>
  <si>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</si>
  <si>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</si>
  <si>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</si>
  <si>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</si>
  <si>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DA</t>
  </si>
  <si>
    <t>Hrvatski Telekom d.d.</t>
  </si>
  <si>
    <t>Savska cesta 32</t>
  </si>
  <si>
    <t>01414887</t>
  </si>
  <si>
    <t>080266256</t>
  </si>
  <si>
    <t>81793146560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</si>
  <si>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</si>
  <si>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</si>
  <si>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Povećanje  novca i novčanih ekvivalenata</t>
  </si>
  <si>
    <t>Smanjenje novca i novčanih ekvivalenata</t>
  </si>
  <si>
    <t>Novac i novčani ekvivalenti na kraju razdoblja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</si>
  <si>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</si>
  <si>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</si>
  <si>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</si>
  <si>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</si>
  <si>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</si>
  <si>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</si>
  <si>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</si>
  <si>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</si>
  <si>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</si>
  <si>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Šifra NKD-a:</t>
  </si>
  <si>
    <t>Konsolidirani izvještaj:</t>
  </si>
  <si>
    <t>I. DOBIT ILI GUBITAK RAZDOBLJA (= 152)</t>
  </si>
  <si>
    <t>I. NEMATERIJALNA IMOVINA (004 do 009)</t>
  </si>
  <si>
    <t>II. MATERIJALNA IMOVINA (011 do 019)</t>
  </si>
  <si>
    <t>IV. NOVAC U BANCI I BLAGAJNI</t>
  </si>
  <si>
    <t>Matični broj (MB):</t>
  </si>
  <si>
    <t>IMANSTD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</si>
  <si>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</si>
  <si>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</si>
  <si>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</si>
  <si>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</si>
  <si>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</si>
  <si>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</si>
  <si>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</si>
  <si>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</si>
  <si>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</si>
  <si>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</si>
  <si>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</si>
  <si>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</si>
  <si>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</si>
  <si>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</si>
  <si>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</si>
  <si>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</si>
  <si>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</si>
  <si>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</si>
  <si>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</si>
  <si>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</si>
  <si>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</si>
  <si>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</si>
  <si>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</si>
  <si>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</si>
  <si>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</si>
  <si>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</si>
  <si>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>BIL</t>
  </si>
  <si>
    <t>DOD</t>
  </si>
  <si>
    <t>NTI</t>
  </si>
  <si>
    <t>NTD</t>
  </si>
  <si>
    <t>DECIMALE</t>
  </si>
  <si>
    <t>do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</si>
  <si>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</si>
  <si>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</si>
  <si>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</si>
  <si>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</si>
  <si>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</si>
  <si>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</si>
  <si>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</si>
  <si>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</si>
  <si>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</si>
  <si>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</si>
  <si>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</si>
  <si>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</si>
  <si>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</si>
  <si>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</si>
  <si>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</si>
  <si>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</si>
  <si>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</si>
  <si>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</si>
  <si>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</si>
  <si>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</si>
  <si>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</si>
  <si>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</si>
  <si>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</si>
  <si>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</si>
  <si>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r>
      <t>DODATAK BILANCI</t>
    </r>
    <r>
      <rPr>
        <b/>
        <sz val="8"/>
        <color indexed="18"/>
        <rFont val="Arial"/>
        <family val="2"/>
      </rPr>
      <t xml:space="preserve"> (popunjava poduzetnik koji sastavlja konsolidirani godišnji financijski izvještaj)</t>
    </r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</si>
  <si>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</si>
  <si>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</si>
  <si>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</si>
  <si>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</si>
  <si>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</si>
  <si>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</si>
  <si>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</si>
  <si>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</si>
  <si>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</si>
  <si>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</si>
  <si>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</si>
  <si>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</si>
  <si>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</si>
  <si>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</si>
  <si>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r>
      <t xml:space="preserve"> - ako je bilo što upisano u konsolidirana polja u kolonu </t>
    </r>
    <r>
      <rPr>
        <b/>
        <sz val="8"/>
        <rFont val="Arial"/>
        <family val="2"/>
      </rPr>
      <t>prethodne</t>
    </r>
    <r>
      <rPr>
        <sz val="8"/>
        <rFont val="Arial"/>
        <family val="2"/>
      </rPr>
      <t xml:space="preserve"> godine 1, u suprotnom nula</t>
    </r>
  </si>
  <si>
    <r>
      <t xml:space="preserve">- ako je bilo što upisano u konsolidirana polja u kolonu </t>
    </r>
    <r>
      <rPr>
        <b/>
        <sz val="8"/>
        <rFont val="Arial"/>
        <family val="2"/>
      </rPr>
      <t>tekuće</t>
    </r>
    <r>
      <rPr>
        <sz val="8"/>
        <rFont val="Arial"/>
        <family val="2"/>
      </rPr>
      <t xml:space="preserve"> godine 1, u suprotnom nula</t>
    </r>
  </si>
  <si>
    <t>Zagreb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</si>
  <si>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</si>
  <si>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</si>
  <si>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</si>
  <si>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</si>
  <si>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</si>
  <si>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</si>
  <si>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</si>
  <si>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</si>
  <si>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</si>
  <si>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</si>
  <si>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</si>
  <si>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</si>
  <si>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</si>
  <si>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</si>
  <si>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</si>
  <si>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</si>
  <si>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</si>
  <si>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</si>
  <si>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</si>
  <si>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</si>
  <si>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</si>
  <si>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</si>
  <si>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</si>
  <si>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</si>
  <si>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</si>
  <si>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</si>
  <si>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</si>
  <si>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Ulica i kućni broj:</t>
  </si>
  <si>
    <t>Adresa e-pošte:</t>
  </si>
  <si>
    <t>Internet adresa: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</si>
  <si>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</si>
  <si>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</si>
  <si>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</si>
  <si>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</si>
  <si>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</si>
  <si>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</si>
  <si>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</si>
  <si>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</si>
  <si>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</si>
  <si>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</si>
  <si>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</si>
  <si>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</si>
  <si>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</si>
  <si>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</si>
  <si>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</si>
  <si>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</si>
  <si>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</si>
  <si>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</si>
  <si>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</si>
  <si>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</si>
  <si>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</si>
  <si>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</si>
  <si>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</si>
  <si>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</si>
  <si>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</si>
  <si>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</si>
  <si>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</si>
  <si>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Bilanca</t>
  </si>
  <si>
    <t>D)  PLAĆENI TROŠKOVI BUDUĆEG RAZDOBLJA I OBRAČUNATI PRIHODI</t>
  </si>
  <si>
    <t>G)  IZVANBILANČNI ZAPISI</t>
  </si>
  <si>
    <t>PASIVA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</si>
  <si>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</si>
  <si>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</si>
  <si>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</si>
  <si>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</si>
  <si>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</si>
  <si>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</si>
  <si>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</si>
  <si>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</si>
  <si>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</si>
  <si>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</si>
  <si>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</si>
  <si>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</si>
  <si>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</si>
  <si>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</si>
  <si>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</si>
  <si>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</si>
  <si>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>Razdoblje izvještavanja: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</si>
  <si>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</si>
  <si>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</si>
  <si>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</si>
  <si>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</si>
  <si>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</si>
  <si>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</si>
  <si>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</si>
  <si>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</si>
  <si>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</si>
  <si>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</si>
  <si>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</si>
  <si>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</si>
  <si>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VP</t>
  </si>
  <si>
    <t>777</t>
  </si>
  <si>
    <t>VER</t>
  </si>
  <si>
    <t>(osoba ovlaštene za zastupanje)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</si>
  <si>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</si>
  <si>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</si>
  <si>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</si>
  <si>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</si>
  <si>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</si>
  <si>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</si>
  <si>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</si>
  <si>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</si>
  <si>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</si>
  <si>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</si>
  <si>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</si>
  <si>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</si>
  <si>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</si>
  <si>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</si>
  <si>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</si>
  <si>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</si>
  <si>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</si>
  <si>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</si>
  <si>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</si>
  <si>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</si>
  <si>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</si>
  <si>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</si>
  <si>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</si>
  <si>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</si>
  <si>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</si>
  <si>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</si>
  <si>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</si>
  <si>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</si>
  <si>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</si>
  <si>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</si>
  <si>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</si>
  <si>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6110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</si>
  <si>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</si>
  <si>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</si>
  <si>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</si>
  <si>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</si>
  <si>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</si>
  <si>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</si>
  <si>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</si>
  <si>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</si>
  <si>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</si>
  <si>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</si>
  <si>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</si>
  <si>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</si>
  <si>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</si>
  <si>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</si>
  <si>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</si>
  <si>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</si>
  <si>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</si>
  <si>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</si>
  <si>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</si>
  <si>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</si>
  <si>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</si>
  <si>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</si>
  <si>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</si>
  <si>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</si>
  <si>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</si>
  <si>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</si>
  <si>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</si>
  <si>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3. Obveze prema bankama i drugim financijskim institucijama</t>
  </si>
  <si>
    <t>E) ODGOĐENO PLAĆANJE TROŠKOVA I PRIHOD BUDUĆEGA RAZDOBLJA</t>
  </si>
  <si>
    <t>Novosti</t>
  </si>
  <si>
    <t>Kontrole</t>
  </si>
  <si>
    <t>Sifre</t>
  </si>
  <si>
    <t>IV. Ukupno novčani izdaci od investicijskih aktivnosti (021 do 023)</t>
  </si>
  <si>
    <t>1. Pripisano imateljima kapitala matice</t>
  </si>
  <si>
    <t>2. Pripisano manjinskom interesu</t>
  </si>
  <si>
    <t>Navigacija kroz Excel datoteku, List --&gt;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</si>
  <si>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</si>
  <si>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</si>
  <si>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</si>
  <si>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</si>
  <si>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</si>
  <si>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>Osobni identifikacijski broj (OIB):</t>
  </si>
  <si>
    <t>PodDop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</si>
  <si>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</si>
  <si>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</si>
  <si>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</si>
  <si>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</si>
  <si>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</si>
  <si>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</si>
  <si>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</si>
  <si>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</si>
  <si>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</si>
  <si>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</si>
  <si>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</si>
  <si>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</si>
  <si>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</si>
  <si>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</si>
  <si>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</si>
  <si>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</si>
  <si>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</si>
  <si>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</si>
  <si>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</si>
  <si>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</si>
  <si>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</si>
  <si>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</si>
  <si>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</si>
  <si>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</si>
  <si>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</si>
  <si>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Opci</t>
  </si>
  <si>
    <t>NT_I</t>
  </si>
  <si>
    <t>NT_D</t>
  </si>
  <si>
    <t>ListaMB</t>
  </si>
  <si>
    <t>Opcine</t>
  </si>
  <si>
    <t>Prom</t>
  </si>
  <si>
    <r>
      <t xml:space="preserve">AOP
</t>
    </r>
    <r>
      <rPr>
        <b/>
        <sz val="8"/>
        <color indexed="9"/>
        <rFont val="Arial"/>
        <family val="2"/>
      </rPr>
      <t>oznaka</t>
    </r>
  </si>
  <si>
    <r>
      <t xml:space="preserve">Rbr. 
</t>
    </r>
    <r>
      <rPr>
        <b/>
        <sz val="8"/>
        <color indexed="9"/>
        <rFont val="Arial"/>
        <family val="2"/>
      </rPr>
      <t>bilješke</t>
    </r>
  </si>
  <si>
    <r>
      <t xml:space="preserve">AOP
</t>
    </r>
    <r>
      <rPr>
        <b/>
        <sz val="7"/>
        <color indexed="9"/>
        <rFont val="Arial"/>
        <family val="2"/>
      </rPr>
      <t>oznaka</t>
    </r>
  </si>
  <si>
    <t>- ako je bilo što upisano u izvještaj o sveobuhvatnoj dobiti 1, u suprotnom 0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</si>
  <si>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</si>
  <si>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</si>
  <si>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</si>
  <si>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>Obrazac</t>
    </r>
    <r>
      <rPr>
        <b/>
        <sz val="10"/>
        <color indexed="18"/>
        <rFont val="Arial"/>
        <family val="2"/>
      </rPr>
      <t xml:space="preserve">
</t>
    </r>
    <r>
      <rPr>
        <b/>
        <sz val="12"/>
        <color indexed="18"/>
        <rFont val="Arial Black"/>
        <family val="2"/>
      </rPr>
      <t>POD-NTI</t>
    </r>
  </si>
  <si>
    <r>
      <t>Obrazac</t>
    </r>
    <r>
      <rPr>
        <b/>
        <sz val="10"/>
        <color indexed="18"/>
        <rFont val="Arial"/>
        <family val="2"/>
      </rPr>
      <t xml:space="preserve">
</t>
    </r>
    <r>
      <rPr>
        <b/>
        <sz val="12"/>
        <color indexed="18"/>
        <rFont val="Arial Black"/>
        <family val="2"/>
      </rPr>
      <t>POD-RDG</t>
    </r>
  </si>
  <si>
    <r>
      <t>Obrazac</t>
    </r>
    <r>
      <rPr>
        <b/>
        <sz val="10"/>
        <color indexed="18"/>
        <rFont val="Arial"/>
        <family val="2"/>
      </rPr>
      <t xml:space="preserve">
</t>
    </r>
    <r>
      <rPr>
        <b/>
        <sz val="12"/>
        <color indexed="18"/>
        <rFont val="Arial Black"/>
        <family val="2"/>
      </rPr>
      <t>POD-BIL</t>
    </r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</si>
  <si>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</si>
  <si>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</si>
  <si>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</si>
  <si>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</si>
  <si>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</si>
  <si>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</si>
  <si>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</si>
  <si>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</si>
  <si>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</si>
  <si>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</si>
  <si>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</si>
  <si>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</si>
  <si>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</si>
  <si>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</si>
  <si>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</si>
  <si>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</si>
  <si>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</si>
  <si>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</si>
  <si>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</si>
  <si>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</si>
  <si>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</si>
  <si>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</si>
  <si>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</si>
  <si>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</si>
  <si>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</si>
  <si>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</si>
  <si>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</si>
  <si>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</si>
  <si>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</t>
  </si>
  <si>
    <t>Knjigovodstveni servis: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</si>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</sst>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_-* #,##0\ _k_n_-;\-* #,##0\ _k_n_-;_-* &quot;-&quot;??\ _k_n_-;_-@_-"/>
  </numFmts>
  <fonts count="2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b/>
      <sz val="8"/>
      <color indexed="56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Arial Black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b/>
      <sz val="7"/>
      <color indexed="9"/>
      <name val="Arial"/>
      <family val="2"/>
    </font>
    <font>
      <b/>
      <sz val="10"/>
      <color indexed="13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67" fontId="9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vertical="center"/>
      <protection locked="0"/>
    </xf>
    <xf numFmtId="167" fontId="9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1" fillId="0" borderId="8" xfId="0" applyFont="1" applyFill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 horizontal="center" wrapText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" borderId="13" xfId="0" applyNumberFormat="1" applyFont="1" applyFill="1" applyBorder="1" applyAlignment="1" applyProtection="1">
      <alignment vertical="center"/>
      <protection hidden="1"/>
    </xf>
    <xf numFmtId="3" fontId="1" fillId="2" borderId="14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Border="1" applyAlignment="1">
      <alignment horizontal="center" vertical="top" wrapText="1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3" fontId="1" fillId="2" borderId="5" xfId="0" applyNumberFormat="1" applyFont="1" applyFill="1" applyBorder="1" applyAlignment="1" applyProtection="1">
      <alignment vertical="center"/>
      <protection hidden="1"/>
    </xf>
    <xf numFmtId="0" fontId="11" fillId="0" borderId="9" xfId="0" applyFont="1" applyFill="1" applyBorder="1" applyAlignment="1">
      <alignment horizontal="center" vertical="top" wrapText="1"/>
    </xf>
    <xf numFmtId="1" fontId="0" fillId="0" borderId="11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0" fontId="19" fillId="3" borderId="15" xfId="20" applyFont="1" applyFill="1" applyBorder="1" applyAlignment="1">
      <alignment horizontal="center" vertical="center" shrinkToFit="1"/>
    </xf>
    <xf numFmtId="0" fontId="19" fillId="3" borderId="16" xfId="20" applyFont="1" applyFill="1" applyBorder="1" applyAlignment="1">
      <alignment horizontal="center" vertical="center" shrinkToFit="1"/>
    </xf>
    <xf numFmtId="0" fontId="18" fillId="3" borderId="17" xfId="20" applyFont="1" applyFill="1" applyBorder="1" applyAlignment="1">
      <alignment horizontal="center" vertical="center" shrinkToFit="1"/>
    </xf>
    <xf numFmtId="0" fontId="19" fillId="3" borderId="18" xfId="20" applyFont="1" applyFill="1" applyBorder="1" applyAlignment="1">
      <alignment horizontal="center" vertical="center" shrinkToFit="1"/>
    </xf>
    <xf numFmtId="0" fontId="18" fillId="3" borderId="19" xfId="20" applyFont="1" applyFill="1" applyBorder="1" applyAlignment="1">
      <alignment horizontal="center" vertical="center" shrinkToFit="1"/>
    </xf>
    <xf numFmtId="0" fontId="18" fillId="3" borderId="20" xfId="20" applyFont="1" applyFill="1" applyBorder="1" applyAlignment="1">
      <alignment horizontal="center" vertical="center" shrinkToFit="1"/>
    </xf>
    <xf numFmtId="0" fontId="16" fillId="3" borderId="20" xfId="20" applyFont="1" applyFill="1" applyBorder="1" applyAlignment="1">
      <alignment horizontal="center" vertical="center" shrinkToFit="1"/>
    </xf>
    <xf numFmtId="0" fontId="18" fillId="4" borderId="2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8" fillId="4" borderId="21" xfId="0" applyFont="1" applyFill="1" applyBorder="1" applyAlignment="1" applyProtection="1">
      <alignment horizontal="center" vertical="center" wrapText="1"/>
      <protection hidden="1"/>
    </xf>
    <xf numFmtId="0" fontId="17" fillId="4" borderId="21" xfId="0" applyFont="1" applyFill="1" applyBorder="1" applyAlignment="1" applyProtection="1">
      <alignment horizontal="center" vertical="center" wrapText="1"/>
      <protection hidden="1"/>
    </xf>
    <xf numFmtId="0" fontId="17" fillId="4" borderId="22" xfId="0" applyFont="1" applyFill="1" applyBorder="1" applyAlignment="1" applyProtection="1">
      <alignment horizontal="center" vertical="center" wrapText="1"/>
      <protection hidden="1"/>
    </xf>
    <xf numFmtId="0" fontId="17" fillId="4" borderId="22" xfId="0" applyFont="1" applyFill="1" applyBorder="1" applyAlignment="1" applyProtection="1">
      <alignment horizontal="center" vertical="center"/>
      <protection hidden="1"/>
    </xf>
    <xf numFmtId="0" fontId="17" fillId="4" borderId="23" xfId="0" applyFont="1" applyFill="1" applyBorder="1" applyAlignment="1" applyProtection="1">
      <alignment horizontal="center" vertical="center" wrapText="1"/>
      <protection hidden="1"/>
    </xf>
    <xf numFmtId="0" fontId="21" fillId="3" borderId="15" xfId="20" applyFont="1" applyFill="1" applyBorder="1" applyAlignment="1">
      <alignment horizontal="center" vertical="center" shrinkToFit="1"/>
    </xf>
    <xf numFmtId="49" fontId="17" fillId="4" borderId="22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 applyProtection="1">
      <alignment horizontal="center" vertical="center"/>
      <protection hidden="1"/>
    </xf>
    <xf numFmtId="49" fontId="2" fillId="0" borderId="1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quotePrefix="1">
      <alignment vertical="center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6" fillId="0" borderId="0" xfId="0" applyFont="1" applyBorder="1" applyAlignment="1" applyProtection="1">
      <alignment horizontal="right" vertical="center" wrapText="1"/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" borderId="24" xfId="0" applyNumberFormat="1" applyFont="1" applyFill="1" applyBorder="1" applyAlignment="1" applyProtection="1">
      <alignment horizontal="right" vertical="center"/>
      <protection hidden="1" locked="0"/>
    </xf>
    <xf numFmtId="0" fontId="2" fillId="2" borderId="24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49" fontId="2" fillId="2" borderId="24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6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7" xfId="0" applyFont="1" applyBorder="1" applyAlignment="1" applyProtection="1">
      <alignment horizontal="right" wrapText="1"/>
      <protection hidden="1"/>
    </xf>
    <xf numFmtId="49" fontId="2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horizontal="right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2" borderId="8" xfId="0" applyFont="1" applyFill="1" applyBorder="1" applyAlignment="1" applyProtection="1">
      <alignment horizontal="left" vertical="center"/>
      <protection hidden="1" locked="0"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" fontId="2" fillId="2" borderId="8" xfId="0" applyNumberFormat="1" applyFont="1" applyFill="1" applyBorder="1" applyAlignment="1" applyProtection="1">
      <alignment horizontal="center" vertical="center"/>
      <protection hidden="1" locked="0"/>
    </xf>
    <xf numFmtId="1" fontId="2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8" xfId="20" applyFill="1" applyBorder="1" applyAlignment="1" applyProtection="1">
      <alignment/>
      <protection hidden="1" locked="0"/>
    </xf>
    <xf numFmtId="0" fontId="2" fillId="0" borderId="9" xfId="0" applyFont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3" fillId="0" borderId="9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 applyProtection="1">
      <alignment horizontal="right" vertical="center"/>
      <protection hidden="1" locked="0"/>
    </xf>
    <xf numFmtId="0" fontId="2" fillId="2" borderId="9" xfId="0" applyFont="1" applyFill="1" applyBorder="1" applyAlignment="1" applyProtection="1">
      <alignment horizontal="right" vertical="center"/>
      <protection hidden="1" locked="0"/>
    </xf>
    <xf numFmtId="0" fontId="2" fillId="2" borderId="1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 vertical="center"/>
      <protection hidden="1"/>
    </xf>
    <xf numFmtId="0" fontId="2" fillId="2" borderId="10" xfId="0" applyFont="1" applyFill="1" applyBorder="1" applyAlignment="1" applyProtection="1">
      <alignment horizontal="right" vertical="center"/>
      <protection hidden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7" xfId="0" applyFont="1" applyBorder="1" applyAlignment="1" applyProtection="1">
      <alignment horizontal="right" wrapTex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left" vertical="center"/>
      <protection hidden="1" locked="0"/>
    </xf>
    <xf numFmtId="49" fontId="2" fillId="2" borderId="8" xfId="0" applyNumberFormat="1" applyFont="1" applyFill="1" applyBorder="1" applyAlignment="1" applyProtection="1">
      <alignment horizontal="left" vertical="center"/>
      <protection hidden="1" locked="0"/>
    </xf>
    <xf numFmtId="49" fontId="2" fillId="0" borderId="9" xfId="0" applyNumberFormat="1" applyFont="1" applyBorder="1" applyAlignment="1" applyProtection="1">
      <alignment horizontal="left" vertical="center"/>
      <protection hidden="1" locked="0"/>
    </xf>
    <xf numFmtId="49" fontId="2" fillId="0" borderId="10" xfId="0" applyNumberFormat="1" applyFont="1" applyBorder="1" applyAlignment="1" applyProtection="1">
      <alignment horizontal="left" vertical="center"/>
      <protection hidden="1" locked="0"/>
    </xf>
    <xf numFmtId="49" fontId="27" fillId="2" borderId="8" xfId="2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7" xfId="0" applyFont="1" applyBorder="1" applyAlignment="1" applyProtection="1">
      <alignment horizontal="center" vertical="top"/>
      <protection hidden="1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5" borderId="38" xfId="0" applyFont="1" applyFill="1" applyBorder="1" applyAlignment="1">
      <alignment horizontal="left" vertical="center" wrapText="1"/>
    </xf>
    <xf numFmtId="0" fontId="9" fillId="5" borderId="39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vertical="center"/>
    </xf>
    <xf numFmtId="0" fontId="10" fillId="5" borderId="4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 applyProtection="1">
      <alignment horizontal="center" vertical="center" wrapText="1"/>
      <protection hidden="1"/>
    </xf>
    <xf numFmtId="0" fontId="12" fillId="6" borderId="4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45" xfId="0" applyBorder="1" applyAlignment="1" applyProtection="1">
      <alignment horizontal="center" vertical="top" wrapText="1"/>
      <protection hidden="1"/>
    </xf>
    <xf numFmtId="0" fontId="11" fillId="2" borderId="38" xfId="0" applyFont="1" applyFill="1" applyBorder="1" applyAlignment="1" applyProtection="1">
      <alignment vertical="center" wrapText="1"/>
      <protection hidden="1"/>
    </xf>
    <xf numFmtId="0" fontId="11" fillId="2" borderId="39" xfId="0" applyFont="1" applyFill="1" applyBorder="1" applyAlignment="1" applyProtection="1">
      <alignment vertical="center" wrapText="1"/>
      <protection hidden="1"/>
    </xf>
    <xf numFmtId="0" fontId="11" fillId="2" borderId="40" xfId="0" applyFont="1" applyFill="1" applyBorder="1" applyAlignment="1" applyProtection="1">
      <alignment vertical="center" wrapText="1"/>
      <protection hidden="1"/>
    </xf>
    <xf numFmtId="0" fontId="18" fillId="4" borderId="23" xfId="0" applyFont="1" applyFill="1" applyBorder="1" applyAlignment="1" applyProtection="1">
      <alignment horizontal="center" vertical="center" wrapText="1"/>
      <protection hidden="1"/>
    </xf>
    <xf numFmtId="0" fontId="18" fillId="4" borderId="46" xfId="0" applyFont="1" applyFill="1" applyBorder="1" applyAlignment="1" applyProtection="1">
      <alignment horizontal="center" vertical="center" wrapText="1"/>
      <protection hidden="1"/>
    </xf>
    <xf numFmtId="0" fontId="18" fillId="4" borderId="47" xfId="0" applyFont="1" applyFill="1" applyBorder="1" applyAlignment="1" applyProtection="1">
      <alignment horizontal="center" vertical="center" wrapText="1"/>
      <protection hidden="1"/>
    </xf>
    <xf numFmtId="0" fontId="17" fillId="4" borderId="22" xfId="0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45" xfId="0" applyFont="1" applyBorder="1" applyAlignment="1" applyProtection="1">
      <alignment horizontal="center" vertical="top" wrapText="1"/>
      <protection hidden="1"/>
    </xf>
    <xf numFmtId="0" fontId="11" fillId="7" borderId="38" xfId="0" applyFont="1" applyFill="1" applyBorder="1" applyAlignment="1" applyProtection="1">
      <alignment vertical="center" wrapText="1"/>
      <protection hidden="1"/>
    </xf>
    <xf numFmtId="0" fontId="11" fillId="7" borderId="39" xfId="0" applyFont="1" applyFill="1" applyBorder="1" applyAlignment="1" applyProtection="1">
      <alignment vertical="center" wrapText="1"/>
      <protection hidden="1"/>
    </xf>
    <xf numFmtId="0" fontId="11" fillId="7" borderId="40" xfId="0" applyFont="1" applyFill="1" applyBorder="1" applyAlignment="1" applyProtection="1">
      <alignment vertical="center" wrapText="1"/>
      <protection hidden="1"/>
    </xf>
    <xf numFmtId="0" fontId="18" fillId="4" borderId="21" xfId="0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left" vertical="center" wrapText="1"/>
    </xf>
    <xf numFmtId="0" fontId="12" fillId="5" borderId="39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28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11" fillId="5" borderId="39" xfId="0" applyFont="1" applyFill="1" applyBorder="1" applyAlignment="1">
      <alignment vertical="center" wrapText="1"/>
    </xf>
    <xf numFmtId="0" fontId="11" fillId="5" borderId="4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8" borderId="38" xfId="0" applyFont="1" applyFill="1" applyBorder="1" applyAlignment="1">
      <alignment horizontal="left" vertical="center" wrapText="1"/>
    </xf>
    <xf numFmtId="0" fontId="9" fillId="8" borderId="39" xfId="0" applyFont="1" applyFill="1" applyBorder="1" applyAlignment="1">
      <alignment horizontal="left" vertical="center" wrapText="1"/>
    </xf>
    <xf numFmtId="0" fontId="10" fillId="8" borderId="39" xfId="0" applyFont="1" applyFill="1" applyBorder="1" applyAlignment="1">
      <alignment vertical="center" wrapText="1"/>
    </xf>
    <xf numFmtId="0" fontId="10" fillId="8" borderId="40" xfId="0" applyFont="1" applyFill="1" applyBorder="1" applyAlignment="1">
      <alignment vertical="center" wrapText="1"/>
    </xf>
    <xf numFmtId="0" fontId="13" fillId="2" borderId="38" xfId="0" applyFont="1" applyFill="1" applyBorder="1" applyAlignment="1" applyProtection="1">
      <alignment vertical="center" wrapText="1"/>
      <protection hidden="1"/>
    </xf>
    <xf numFmtId="0" fontId="13" fillId="2" borderId="39" xfId="0" applyFont="1" applyFill="1" applyBorder="1" applyAlignment="1" applyProtection="1">
      <alignment vertical="center" wrapText="1"/>
      <protection hidden="1"/>
    </xf>
    <xf numFmtId="0" fontId="13" fillId="2" borderId="40" xfId="0" applyFont="1" applyFill="1" applyBorder="1" applyAlignment="1" applyProtection="1">
      <alignment vertical="center" wrapText="1"/>
      <protection hidden="1"/>
    </xf>
    <xf numFmtId="0" fontId="18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bično_Knjiga2" xfId="21"/>
    <cellStyle name="Percent" xfId="22"/>
  </cellStyles>
  <dxfs count="3"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92"/>
  <sheetViews>
    <sheetView showGridLines="0" showRowColHeaders="0" workbookViewId="0" topLeftCell="IV1">
      <selection activeCell="A1" sqref="A1"/>
    </sheetView>
  </sheetViews>
  <sheetFormatPr defaultColWidth="9.140625" defaultRowHeight="12.75"/>
  <cols>
    <col min="1" max="1" width="16.57421875" style="0" hidden="1" customWidth="1"/>
    <col min="2" max="2" width="15.421875" style="16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29" hidden="1" customWidth="1"/>
    <col min="9" max="9" width="10.421875" style="0" hidden="1" customWidth="1"/>
    <col min="10" max="11" width="10.140625" style="25" hidden="1" customWidth="1"/>
    <col min="12" max="20" width="8.421875" style="25" hidden="1" customWidth="1"/>
    <col min="21" max="24" width="9.140625" style="2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26" t="s">
        <v>349</v>
      </c>
      <c r="B1" s="27" t="s">
        <v>350</v>
      </c>
      <c r="C1" s="26"/>
      <c r="D1" s="26" t="s">
        <v>283</v>
      </c>
      <c r="E1" s="26" t="s">
        <v>284</v>
      </c>
      <c r="F1" s="26" t="s">
        <v>219</v>
      </c>
      <c r="G1" s="26" t="s">
        <v>285</v>
      </c>
      <c r="H1" s="31" t="s">
        <v>327</v>
      </c>
      <c r="I1" s="26" t="s">
        <v>113</v>
      </c>
      <c r="J1" s="50" t="s">
        <v>328</v>
      </c>
      <c r="K1" s="50" t="s">
        <v>329</v>
      </c>
      <c r="L1" s="50" t="s">
        <v>330</v>
      </c>
      <c r="M1" s="50" t="s">
        <v>331</v>
      </c>
      <c r="N1" s="50" t="s">
        <v>332</v>
      </c>
      <c r="O1" s="50" t="s">
        <v>333</v>
      </c>
      <c r="P1" s="50" t="s">
        <v>334</v>
      </c>
      <c r="Q1" s="50" t="s">
        <v>335</v>
      </c>
      <c r="R1" s="50" t="s">
        <v>336</v>
      </c>
      <c r="S1" s="50" t="s">
        <v>337</v>
      </c>
      <c r="T1" s="50" t="s">
        <v>338</v>
      </c>
      <c r="U1" s="50" t="s">
        <v>117</v>
      </c>
      <c r="V1" s="50" t="s">
        <v>118</v>
      </c>
      <c r="W1" s="50" t="s">
        <v>119</v>
      </c>
      <c r="X1" s="50" t="s">
        <v>120</v>
      </c>
      <c r="Y1" s="26" t="s">
        <v>121</v>
      </c>
      <c r="Z1" s="26" t="s">
        <v>122</v>
      </c>
      <c r="AA1" s="26" t="s">
        <v>123</v>
      </c>
      <c r="AB1" s="26" t="s">
        <v>124</v>
      </c>
      <c r="AC1" s="28" t="s">
        <v>367</v>
      </c>
    </row>
    <row r="2" spans="1:33" ht="12.75">
      <c r="A2" s="19" t="s">
        <v>233</v>
      </c>
      <c r="B2" s="30" t="e">
        <f>#REF!</f>
        <v>#REF!</v>
      </c>
      <c r="D2" t="s">
        <v>109</v>
      </c>
      <c r="E2">
        <v>1</v>
      </c>
      <c r="F2">
        <f>Bilanca!I10</f>
        <v>1</v>
      </c>
      <c r="G2">
        <f>IF(Bilanca!J10=0,"",Bilanca!J10)</f>
      </c>
      <c r="H2" s="29">
        <f>J2/100*F2+2*K2/100*F2</f>
        <v>0</v>
      </c>
      <c r="I2" s="25">
        <f>ABS(ROUND(J2,0)-J2)+ABS(ROUND(K2,0)-K2)</f>
        <v>0</v>
      </c>
      <c r="J2" s="51">
        <f>Bilanca!K10</f>
        <v>0</v>
      </c>
      <c r="K2" s="52">
        <f>Bilanca!L10</f>
        <v>0</v>
      </c>
      <c r="L2" s="51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2"/>
      <c r="Y2" s="19" t="e">
        <f>IF(#REF!&lt;&gt;"",TEXT(#REF!,"00000000"),"")</f>
        <v>#REF!</v>
      </c>
      <c r="Z2" s="19" t="e">
        <f>IF(#REF!&lt;&gt;"",#REF!,"")</f>
        <v>#REF!</v>
      </c>
      <c r="AA2" s="19" t="e">
        <f>IF(#REF!&lt;&gt;"",#REF!,"")</f>
        <v>#REF!</v>
      </c>
      <c r="AB2" s="20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9" t="s">
        <v>247</v>
      </c>
      <c r="B3" s="30" t="s">
        <v>248</v>
      </c>
      <c r="D3" t="s">
        <v>109</v>
      </c>
      <c r="E3">
        <v>1</v>
      </c>
      <c r="F3">
        <f>Bilanca!I11</f>
        <v>2</v>
      </c>
      <c r="G3">
        <f>IF(Bilanca!J11=0,"",Bilanca!J11)</f>
      </c>
      <c r="H3" s="29">
        <f>J3/100*F3+2*K3/100*F3</f>
        <v>483878058.28</v>
      </c>
      <c r="I3">
        <f>ABS(ROUND(J3,0)-J3)+ABS(ROUND(K3,0)-K3)</f>
        <v>0</v>
      </c>
      <c r="J3" s="51">
        <f>Bilanca!K11</f>
        <v>8174564952</v>
      </c>
      <c r="K3" s="52">
        <f>Bilanca!L11</f>
        <v>8009668981</v>
      </c>
      <c r="L3" s="51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2"/>
      <c r="Y3" s="19" t="e">
        <f>IF(#REF!&lt;&gt;"",TEXT(#REF!,"00000000"),"")</f>
        <v>#REF!</v>
      </c>
      <c r="Z3" s="19" t="e">
        <f>IF(#REF!&lt;&gt;"",#REF!,"")</f>
        <v>#REF!</v>
      </c>
      <c r="AA3" s="19" t="e">
        <f>IF(#REF!&lt;&gt;"",#REF!,"")</f>
        <v>#REF!</v>
      </c>
      <c r="AB3" s="20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9" t="s">
        <v>249</v>
      </c>
      <c r="B4" s="30">
        <v>2000</v>
      </c>
      <c r="D4" t="s">
        <v>109</v>
      </c>
      <c r="E4">
        <v>1</v>
      </c>
      <c r="F4">
        <f>Bilanca!I12</f>
        <v>3</v>
      </c>
      <c r="G4">
        <f>IF(Bilanca!J12=0,"",Bilanca!J12)</f>
      </c>
      <c r="H4" s="29">
        <f aca="true" t="shared" si="1" ref="H4:H44">J4/100*F4+2*K4/100*F4</f>
        <v>102726994.08</v>
      </c>
      <c r="I4" s="25">
        <f>ABS(ROUND(J4,0)-J4)+ABS(ROUND(K4,0)-K4)</f>
        <v>0</v>
      </c>
      <c r="J4" s="51">
        <f>Bilanca!K12</f>
        <v>1098511600</v>
      </c>
      <c r="K4" s="52">
        <f>Bilanca!L12</f>
        <v>1162860768</v>
      </c>
      <c r="L4" s="51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2"/>
      <c r="Y4" s="19" t="e">
        <f>IF(#REF!&lt;&gt;"",TEXT(#REF!,"00000000"),"")</f>
        <v>#REF!</v>
      </c>
      <c r="Z4" s="19" t="e">
        <f>IF(#REF!&lt;&gt;"",#REF!,"")</f>
        <v>#REF!</v>
      </c>
      <c r="AA4" s="19" t="e">
        <f>IF(#REF!&lt;&gt;"",#REF!,"")</f>
        <v>#REF!</v>
      </c>
      <c r="AB4" s="20" t="e">
        <f>IF(#REF!&lt;&gt;"",#REF!,0)</f>
        <v>#REF!</v>
      </c>
      <c r="AC4" t="e">
        <f t="shared" si="0"/>
        <v>#REF!</v>
      </c>
    </row>
    <row r="5" spans="1:29" ht="12.75">
      <c r="A5" t="s">
        <v>348</v>
      </c>
      <c r="B5" s="16">
        <f>IF(ISNUMBER(#REF!),#REF!,0)</f>
        <v>0</v>
      </c>
      <c r="D5" t="s">
        <v>109</v>
      </c>
      <c r="E5">
        <v>1</v>
      </c>
      <c r="F5">
        <f>Bilanca!I13</f>
        <v>4</v>
      </c>
      <c r="G5">
        <f>IF(Bilanca!J13=0,"",Bilanca!J13)</f>
      </c>
      <c r="H5" s="29">
        <f t="shared" si="1"/>
        <v>0</v>
      </c>
      <c r="I5">
        <f aca="true" t="shared" si="2" ref="I5:I44">ABS(ROUND(J5,0)-J5)+ABS(ROUND(K5,0)-K5)</f>
        <v>0</v>
      </c>
      <c r="J5" s="51">
        <f>Bilanca!K13</f>
        <v>0</v>
      </c>
      <c r="K5" s="52">
        <f>Bilanca!L13</f>
        <v>0</v>
      </c>
      <c r="L5" s="51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2"/>
      <c r="Y5" s="19" t="e">
        <f>IF(#REF!&lt;&gt;"",TEXT(#REF!,"00000000"),"")</f>
        <v>#REF!</v>
      </c>
      <c r="Z5" s="19" t="e">
        <f>IF(#REF!&lt;&gt;"",#REF!,"")</f>
        <v>#REF!</v>
      </c>
      <c r="AA5" s="19" t="e">
        <f>IF(#REF!&lt;&gt;"",#REF!,"")</f>
        <v>#REF!</v>
      </c>
      <c r="AB5" s="20" t="e">
        <f>IF(#REF!&lt;&gt;"",#REF!,0)</f>
        <v>#REF!</v>
      </c>
      <c r="AC5" t="e">
        <f t="shared" si="0"/>
        <v>#REF!</v>
      </c>
    </row>
    <row r="6" spans="1:29" ht="12.75">
      <c r="A6" t="s">
        <v>339</v>
      </c>
      <c r="B6" s="16" t="e">
        <f>#REF!</f>
        <v>#REF!</v>
      </c>
      <c r="D6" t="s">
        <v>109</v>
      </c>
      <c r="E6">
        <v>1</v>
      </c>
      <c r="F6">
        <f>Bilanca!I14</f>
        <v>5</v>
      </c>
      <c r="G6">
        <f>IF(Bilanca!J14=0,"",Bilanca!J14)</f>
      </c>
      <c r="H6" s="29">
        <f t="shared" si="1"/>
        <v>139782876.75</v>
      </c>
      <c r="I6" s="25">
        <f t="shared" si="2"/>
        <v>0</v>
      </c>
      <c r="J6" s="51">
        <f>Bilanca!K14</f>
        <v>930897823</v>
      </c>
      <c r="K6" s="52">
        <f>Bilanca!L14</f>
        <v>932379856</v>
      </c>
      <c r="L6" s="51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2"/>
      <c r="Y6" s="19" t="e">
        <f>IF(#REF!&lt;&gt;"",TEXT(#REF!,"00000000"),"")</f>
        <v>#REF!</v>
      </c>
      <c r="Z6" s="19" t="e">
        <f>IF(#REF!&lt;&gt;"",#REF!,"")</f>
        <v>#REF!</v>
      </c>
      <c r="AA6" s="19" t="e">
        <f>IF(#REF!&lt;&gt;"",#REF!,"")</f>
        <v>#REF!</v>
      </c>
      <c r="AB6" s="20" t="e">
        <f>IF(#REF!&lt;&gt;"",#REF!,0)</f>
        <v>#REF!</v>
      </c>
      <c r="AC6" t="e">
        <f t="shared" si="0"/>
        <v>#REF!</v>
      </c>
    </row>
    <row r="7" spans="1:29" ht="12.75">
      <c r="A7" t="s">
        <v>340</v>
      </c>
      <c r="B7" s="16" t="e">
        <f>#REF!</f>
        <v>#REF!</v>
      </c>
      <c r="D7" t="s">
        <v>109</v>
      </c>
      <c r="E7">
        <v>1</v>
      </c>
      <c r="F7">
        <f>Bilanca!I15</f>
        <v>6</v>
      </c>
      <c r="G7">
        <f>IF(Bilanca!J15=0,"",Bilanca!J15)</f>
      </c>
      <c r="H7" s="29">
        <f t="shared" si="1"/>
        <v>24100254.119999997</v>
      </c>
      <c r="I7">
        <f t="shared" si="2"/>
        <v>0</v>
      </c>
      <c r="J7" s="51">
        <f>Bilanca!K15</f>
        <v>77125496</v>
      </c>
      <c r="K7" s="52">
        <f>Bilanca!L15</f>
        <v>162272703</v>
      </c>
      <c r="L7" s="51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2"/>
      <c r="Y7" s="19" t="e">
        <f>IF(#REF!&lt;&gt;"",TEXT(#REF!,"00000000"),"")</f>
        <v>#REF!</v>
      </c>
      <c r="Z7" s="19" t="e">
        <f>IF(#REF!&lt;&gt;"",#REF!,"")</f>
        <v>#REF!</v>
      </c>
      <c r="AA7" s="19" t="e">
        <f>IF(#REF!&lt;&gt;"",#REF!,"")</f>
        <v>#REF!</v>
      </c>
      <c r="AB7" s="20" t="e">
        <f>IF(#REF!&lt;&gt;"",#REF!,0)</f>
        <v>#REF!</v>
      </c>
      <c r="AC7" t="e">
        <f t="shared" si="0"/>
        <v>#REF!</v>
      </c>
    </row>
    <row r="8" spans="1:29" ht="12.75">
      <c r="A8" t="s">
        <v>397</v>
      </c>
      <c r="B8" s="16" t="e">
        <f>#REF!</f>
        <v>#REF!</v>
      </c>
      <c r="D8" t="s">
        <v>109</v>
      </c>
      <c r="E8">
        <v>1</v>
      </c>
      <c r="F8">
        <f>Bilanca!I16</f>
        <v>7</v>
      </c>
      <c r="G8">
        <f>IF(Bilanca!J16=0,"",Bilanca!J16)</f>
      </c>
      <c r="H8" s="29">
        <f t="shared" si="1"/>
        <v>0</v>
      </c>
      <c r="I8" s="25">
        <f t="shared" si="2"/>
        <v>0</v>
      </c>
      <c r="J8" s="51">
        <f>Bilanca!K16</f>
        <v>0</v>
      </c>
      <c r="K8" s="52">
        <f>Bilanca!L16</f>
        <v>0</v>
      </c>
      <c r="L8" s="51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2"/>
      <c r="Y8" s="19" t="e">
        <f>IF(#REF!&lt;&gt;"",TEXT(#REF!,"00000000"),"")</f>
        <v>#REF!</v>
      </c>
      <c r="Z8" s="19" t="e">
        <f>IF(#REF!&lt;&gt;"",#REF!,"")</f>
        <v>#REF!</v>
      </c>
      <c r="AA8" s="19" t="e">
        <f>IF(#REF!&lt;&gt;"",#REF!,"")</f>
        <v>#REF!</v>
      </c>
      <c r="AB8" s="20" t="e">
        <f>IF(#REF!&lt;&gt;"",#REF!,0)</f>
        <v>#REF!</v>
      </c>
      <c r="AC8" t="e">
        <f t="shared" si="0"/>
        <v>#REF!</v>
      </c>
    </row>
    <row r="9" spans="1:29" ht="12.75">
      <c r="A9" t="s">
        <v>341</v>
      </c>
      <c r="B9" s="16" t="e">
        <f>TRIM(#REF!)</f>
        <v>#REF!</v>
      </c>
      <c r="D9" t="s">
        <v>109</v>
      </c>
      <c r="E9">
        <v>1</v>
      </c>
      <c r="F9">
        <f>Bilanca!I17</f>
        <v>8</v>
      </c>
      <c r="G9">
        <f>IF(Bilanca!J17=0,"",Bilanca!J17)</f>
      </c>
      <c r="H9" s="29">
        <f t="shared" si="1"/>
        <v>18151702.72</v>
      </c>
      <c r="I9">
        <f t="shared" si="2"/>
        <v>0</v>
      </c>
      <c r="J9" s="51">
        <f>Bilanca!K17</f>
        <v>90479866</v>
      </c>
      <c r="K9" s="52">
        <f>Bilanca!L17</f>
        <v>68208209</v>
      </c>
      <c r="L9" s="51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2"/>
      <c r="Y9" s="19" t="e">
        <f>IF(#REF!&lt;&gt;"",TEXT(#REF!,"00000000"),"")</f>
        <v>#REF!</v>
      </c>
      <c r="Z9" s="19" t="e">
        <f>IF(#REF!&lt;&gt;"",#REF!,"")</f>
        <v>#REF!</v>
      </c>
      <c r="AA9" s="19" t="e">
        <f>IF(#REF!&lt;&gt;"",#REF!,"")</f>
        <v>#REF!</v>
      </c>
      <c r="AB9" s="20" t="e">
        <f>IF(#REF!&lt;&gt;"",#REF!,0)</f>
        <v>#REF!</v>
      </c>
      <c r="AC9" t="e">
        <f t="shared" si="0"/>
        <v>#REF!</v>
      </c>
    </row>
    <row r="10" spans="1:29" ht="12.75">
      <c r="A10" t="s">
        <v>342</v>
      </c>
      <c r="B10" s="16" t="e">
        <f>TEXT(#REF!,"00000")</f>
        <v>#REF!</v>
      </c>
      <c r="D10" t="s">
        <v>109</v>
      </c>
      <c r="E10">
        <v>1</v>
      </c>
      <c r="F10">
        <f>Bilanca!I18</f>
        <v>9</v>
      </c>
      <c r="G10">
        <f>IF(Bilanca!J18=0,"",Bilanca!J18)</f>
      </c>
      <c r="H10" s="29">
        <f t="shared" si="1"/>
        <v>757.35</v>
      </c>
      <c r="I10" s="25">
        <f t="shared" si="2"/>
        <v>0</v>
      </c>
      <c r="J10" s="51">
        <f>Bilanca!K18</f>
        <v>8415</v>
      </c>
      <c r="K10" s="52">
        <f>Bilanca!L18</f>
        <v>0</v>
      </c>
      <c r="L10" s="51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2"/>
      <c r="Y10" s="19" t="e">
        <f>IF(#REF!&lt;&gt;"",TEXT(#REF!,"00000000"),"")</f>
        <v>#REF!</v>
      </c>
      <c r="Z10" s="19" t="e">
        <f>IF(#REF!&lt;&gt;"",#REF!,"")</f>
        <v>#REF!</v>
      </c>
      <c r="AA10" s="19" t="e">
        <f>IF(#REF!&lt;&gt;"",#REF!,"")</f>
        <v>#REF!</v>
      </c>
      <c r="AB10" s="20" t="e">
        <f>IF(#REF!&lt;&gt;"",#REF!,0)</f>
        <v>#REF!</v>
      </c>
      <c r="AC10" t="e">
        <f t="shared" si="0"/>
        <v>#REF!</v>
      </c>
    </row>
    <row r="11" spans="1:29" ht="12.75">
      <c r="A11" t="s">
        <v>343</v>
      </c>
      <c r="B11" s="16" t="e">
        <f>TRIM(#REF!)</f>
        <v>#REF!</v>
      </c>
      <c r="D11" t="s">
        <v>109</v>
      </c>
      <c r="E11">
        <v>1</v>
      </c>
      <c r="F11">
        <f>Bilanca!I19</f>
        <v>10</v>
      </c>
      <c r="G11">
        <f>IF(Bilanca!J19=0,"",Bilanca!J19)</f>
      </c>
      <c r="H11" s="29">
        <f t="shared" si="1"/>
        <v>1917922444.1</v>
      </c>
      <c r="I11">
        <f t="shared" si="2"/>
        <v>0</v>
      </c>
      <c r="J11" s="51">
        <f>Bilanca!K19</f>
        <v>6507334421</v>
      </c>
      <c r="K11" s="52">
        <f>Bilanca!L19</f>
        <v>6335945010</v>
      </c>
      <c r="L11" s="51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2"/>
      <c r="Y11" s="19" t="e">
        <f>IF(#REF!&lt;&gt;"",TEXT(#REF!,"00000000"),"")</f>
        <v>#REF!</v>
      </c>
      <c r="Z11" s="19" t="e">
        <f>IF(#REF!&lt;&gt;"",#REF!,"")</f>
        <v>#REF!</v>
      </c>
      <c r="AA11" s="19" t="e">
        <f>IF(#REF!&lt;&gt;"",#REF!,"")</f>
        <v>#REF!</v>
      </c>
      <c r="AB11" s="20" t="e">
        <f>IF(#REF!&lt;&gt;"",#REF!,0)</f>
        <v>#REF!</v>
      </c>
      <c r="AC11" t="e">
        <f t="shared" si="0"/>
        <v>#REF!</v>
      </c>
    </row>
    <row r="12" spans="1:29" ht="12.75">
      <c r="A12" t="s">
        <v>344</v>
      </c>
      <c r="B12" s="16" t="e">
        <f>TRIM(#REF!)</f>
        <v>#REF!</v>
      </c>
      <c r="D12" t="s">
        <v>109</v>
      </c>
      <c r="E12">
        <v>1</v>
      </c>
      <c r="F12">
        <f>Bilanca!I20</f>
        <v>11</v>
      </c>
      <c r="G12">
        <f>IF(Bilanca!J20=0,"",Bilanca!J20)</f>
      </c>
      <c r="H12" s="29">
        <f t="shared" si="1"/>
        <v>12457049.11</v>
      </c>
      <c r="I12" s="25">
        <f t="shared" si="2"/>
        <v>0</v>
      </c>
      <c r="J12" s="51">
        <f>Bilanca!K20</f>
        <v>37909839</v>
      </c>
      <c r="K12" s="52">
        <f>Bilanca!L20</f>
        <v>37668031</v>
      </c>
      <c r="L12" s="51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2"/>
      <c r="Y12" s="19" t="e">
        <f>IF(#REF!&lt;&gt;"",TEXT(#REF!,"00000000"),"")</f>
        <v>#REF!</v>
      </c>
      <c r="Z12" s="19" t="e">
        <f>IF(#REF!&lt;&gt;"",#REF!,"")</f>
        <v>#REF!</v>
      </c>
      <c r="AA12" s="19" t="e">
        <f>IF(#REF!&lt;&gt;"",#REF!,"")</f>
        <v>#REF!</v>
      </c>
      <c r="AB12" s="20" t="e">
        <f>IF(#REF!&lt;&gt;"",#REF!,0)</f>
        <v>#REF!</v>
      </c>
      <c r="AC12" t="e">
        <f t="shared" si="0"/>
        <v>#REF!</v>
      </c>
    </row>
    <row r="13" spans="1:29" ht="12.75">
      <c r="A13" t="s">
        <v>157</v>
      </c>
      <c r="B13" s="16" t="e">
        <f>TRIM(#REF!)</f>
        <v>#REF!</v>
      </c>
      <c r="D13" t="s">
        <v>109</v>
      </c>
      <c r="E13">
        <v>1</v>
      </c>
      <c r="F13">
        <f>Bilanca!I21</f>
        <v>12</v>
      </c>
      <c r="G13">
        <f>IF(Bilanca!J21=0,"",Bilanca!J21)</f>
      </c>
      <c r="H13" s="29">
        <f t="shared" si="1"/>
        <v>1323801888.6</v>
      </c>
      <c r="I13">
        <f t="shared" si="2"/>
        <v>0</v>
      </c>
      <c r="J13" s="51">
        <f>Bilanca!K21</f>
        <v>3595984897</v>
      </c>
      <c r="K13" s="52">
        <f>Bilanca!L21</f>
        <v>3717848754</v>
      </c>
      <c r="L13" s="51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2"/>
      <c r="Y13" s="19" t="e">
        <f>IF(#REF!&lt;&gt;"",TEXT(#REF!,"00000000"),"")</f>
        <v>#REF!</v>
      </c>
      <c r="Z13" s="19" t="e">
        <f>IF(#REF!&lt;&gt;"",#REF!,"")</f>
        <v>#REF!</v>
      </c>
      <c r="AA13" s="19" t="e">
        <f>IF(#REF!&lt;&gt;"",#REF!,"")</f>
        <v>#REF!</v>
      </c>
      <c r="AB13" s="20" t="e">
        <f>IF(#REF!&lt;&gt;"",#REF!,0)</f>
        <v>#REF!</v>
      </c>
      <c r="AC13" t="e">
        <f t="shared" si="0"/>
        <v>#REF!</v>
      </c>
    </row>
    <row r="14" spans="1:29" ht="12.75">
      <c r="A14" t="s">
        <v>158</v>
      </c>
      <c r="B14" s="16" t="e">
        <f>TRIM(#REF!)</f>
        <v>#REF!</v>
      </c>
      <c r="D14" t="s">
        <v>109</v>
      </c>
      <c r="E14">
        <v>1</v>
      </c>
      <c r="F14">
        <f>Bilanca!I22</f>
        <v>13</v>
      </c>
      <c r="G14">
        <f>IF(Bilanca!J22=0,"",Bilanca!J22)</f>
      </c>
      <c r="H14" s="29">
        <f t="shared" si="1"/>
        <v>798437787.4200001</v>
      </c>
      <c r="I14" s="25">
        <f t="shared" si="2"/>
        <v>0</v>
      </c>
      <c r="J14" s="51">
        <f>Bilanca!K22</f>
        <v>2163459362</v>
      </c>
      <c r="K14" s="52">
        <f>Bilanca!L22</f>
        <v>1989184886</v>
      </c>
      <c r="L14" s="51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2"/>
      <c r="Y14" s="19" t="e">
        <f>IF(#REF!&lt;&gt;"",TEXT(#REF!,"00000000"),"")</f>
        <v>#REF!</v>
      </c>
      <c r="Z14" s="19" t="e">
        <f>IF(#REF!&lt;&gt;"",#REF!,"")</f>
        <v>#REF!</v>
      </c>
      <c r="AA14" s="19" t="e">
        <f>IF(#REF!&lt;&gt;"",#REF!,"")</f>
        <v>#REF!</v>
      </c>
      <c r="AB14" s="20" t="e">
        <f>IF(#REF!&lt;&gt;"",#REF!,0)</f>
        <v>#REF!</v>
      </c>
      <c r="AC14" t="e">
        <f t="shared" si="0"/>
        <v>#REF!</v>
      </c>
    </row>
    <row r="15" spans="1:29" ht="12.75">
      <c r="A15" t="s">
        <v>347</v>
      </c>
      <c r="B15" s="16" t="e">
        <f>TEXT(#REF!,"00")</f>
        <v>#REF!</v>
      </c>
      <c r="D15" t="s">
        <v>109</v>
      </c>
      <c r="E15">
        <v>1</v>
      </c>
      <c r="F15">
        <f>Bilanca!I23</f>
        <v>14</v>
      </c>
      <c r="G15">
        <f>IF(Bilanca!J23=0,"",Bilanca!J23)</f>
      </c>
      <c r="H15" s="29">
        <f t="shared" si="1"/>
        <v>85096264.82</v>
      </c>
      <c r="I15">
        <f t="shared" si="2"/>
        <v>0</v>
      </c>
      <c r="J15" s="51">
        <f>Bilanca!K23</f>
        <v>229701823</v>
      </c>
      <c r="K15" s="52">
        <f>Bilanca!L23</f>
        <v>189064320</v>
      </c>
      <c r="L15" s="51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2"/>
      <c r="Y15" s="19" t="e">
        <f>IF(#REF!&lt;&gt;"",TEXT(#REF!,"00000000"),"")</f>
        <v>#REF!</v>
      </c>
      <c r="Z15" s="19" t="e">
        <f>IF(#REF!&lt;&gt;"",#REF!,"")</f>
        <v>#REF!</v>
      </c>
      <c r="AA15" s="19" t="e">
        <f>IF(#REF!&lt;&gt;"",#REF!,"")</f>
        <v>#REF!</v>
      </c>
      <c r="AB15" s="20" t="e">
        <f>IF(#REF!&lt;&gt;"",#REF!,0)</f>
        <v>#REF!</v>
      </c>
      <c r="AC15" t="e">
        <f t="shared" si="0"/>
        <v>#REF!</v>
      </c>
    </row>
    <row r="16" spans="1:29" ht="12.75">
      <c r="A16" t="s">
        <v>346</v>
      </c>
      <c r="B16" s="16" t="e">
        <f>TEXT(#REF!,"000")</f>
        <v>#REF!</v>
      </c>
      <c r="D16" t="s">
        <v>109</v>
      </c>
      <c r="E16">
        <v>1</v>
      </c>
      <c r="F16">
        <f>Bilanca!I24</f>
        <v>15</v>
      </c>
      <c r="G16">
        <f>IF(Bilanca!J24=0,"",Bilanca!J24)</f>
      </c>
      <c r="H16" s="29">
        <f t="shared" si="1"/>
        <v>0</v>
      </c>
      <c r="I16" s="25">
        <f t="shared" si="2"/>
        <v>0</v>
      </c>
      <c r="J16" s="51">
        <f>Bilanca!K24</f>
        <v>0</v>
      </c>
      <c r="K16" s="52">
        <f>Bilanca!L24</f>
        <v>0</v>
      </c>
      <c r="L16" s="51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2"/>
      <c r="Y16" s="19" t="e">
        <f>IF(#REF!&lt;&gt;"",TEXT(#REF!,"00000000"),"")</f>
        <v>#REF!</v>
      </c>
      <c r="Z16" s="19" t="e">
        <f>IF(#REF!&lt;&gt;"",#REF!,"")</f>
        <v>#REF!</v>
      </c>
      <c r="AA16" s="19" t="e">
        <f>IF(#REF!&lt;&gt;"",#REF!,"")</f>
        <v>#REF!</v>
      </c>
      <c r="AB16" s="20" t="e">
        <f>IF(#REF!&lt;&gt;"",#REF!,0)</f>
        <v>#REF!</v>
      </c>
      <c r="AC16" t="e">
        <f t="shared" si="0"/>
        <v>#REF!</v>
      </c>
    </row>
    <row r="17" spans="1:29" ht="12.75">
      <c r="A17" t="s">
        <v>345</v>
      </c>
      <c r="B17" s="16" t="e">
        <f>#REF!</f>
        <v>#REF!</v>
      </c>
      <c r="D17" t="s">
        <v>109</v>
      </c>
      <c r="E17">
        <v>1</v>
      </c>
      <c r="F17">
        <f>Bilanca!I25</f>
        <v>16</v>
      </c>
      <c r="G17">
        <f>IF(Bilanca!J25=0,"",Bilanca!J25)</f>
      </c>
      <c r="H17" s="29">
        <f t="shared" si="1"/>
        <v>1503864</v>
      </c>
      <c r="I17">
        <f t="shared" si="2"/>
        <v>0</v>
      </c>
      <c r="J17" s="51">
        <f>Bilanca!K25</f>
        <v>1056626</v>
      </c>
      <c r="K17" s="52">
        <f>Bilanca!L25</f>
        <v>4171262</v>
      </c>
      <c r="L17" s="51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2"/>
      <c r="Y17" s="19" t="e">
        <f>IF(#REF!&lt;&gt;"",TEXT(#REF!,"00000000"),"")</f>
        <v>#REF!</v>
      </c>
      <c r="Z17" s="19" t="e">
        <f>IF(#REF!&lt;&gt;"",#REF!,"")</f>
        <v>#REF!</v>
      </c>
      <c r="AA17" s="19" t="e">
        <f>IF(#REF!&lt;&gt;"",#REF!,"")</f>
        <v>#REF!</v>
      </c>
      <c r="AB17" s="20" t="e">
        <f>IF(#REF!&lt;&gt;"",#REF!,0)</f>
        <v>#REF!</v>
      </c>
      <c r="AC17" t="e">
        <f t="shared" si="0"/>
        <v>#REF!</v>
      </c>
    </row>
    <row r="18" spans="1:29" ht="12.75">
      <c r="A18" t="s">
        <v>159</v>
      </c>
      <c r="B18" s="16" t="e">
        <f>IF(#REF!&lt;&gt;"",#REF!,"")</f>
        <v>#REF!</v>
      </c>
      <c r="D18" t="s">
        <v>109</v>
      </c>
      <c r="E18">
        <v>1</v>
      </c>
      <c r="F18">
        <f>Bilanca!I26</f>
        <v>17</v>
      </c>
      <c r="G18">
        <f>IF(Bilanca!J26=0,"",Bilanca!J26)</f>
      </c>
      <c r="H18" s="29">
        <f t="shared" si="1"/>
        <v>212805714.06</v>
      </c>
      <c r="I18" s="25">
        <f t="shared" si="2"/>
        <v>0</v>
      </c>
      <c r="J18" s="51">
        <f>Bilanca!K26</f>
        <v>470955800</v>
      </c>
      <c r="K18" s="52">
        <f>Bilanca!L26</f>
        <v>390421259</v>
      </c>
      <c r="L18" s="51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2"/>
      <c r="Y18" s="19" t="e">
        <f>IF(#REF!&lt;&gt;"",TEXT(#REF!,"00000000"),"")</f>
        <v>#REF!</v>
      </c>
      <c r="Z18" s="19" t="e">
        <f>IF(#REF!&lt;&gt;"",#REF!,"")</f>
        <v>#REF!</v>
      </c>
      <c r="AA18" s="19" t="e">
        <f>IF(#REF!&lt;&gt;"",#REF!,"")</f>
        <v>#REF!</v>
      </c>
      <c r="AB18" s="20" t="e">
        <f>IF(#REF!&lt;&gt;"",#REF!,0)</f>
        <v>#REF!</v>
      </c>
      <c r="AC18" t="e">
        <f t="shared" si="0"/>
        <v>#REF!</v>
      </c>
    </row>
    <row r="19" spans="1:29" ht="12.75">
      <c r="A19" t="s">
        <v>160</v>
      </c>
      <c r="B19" s="16" t="e">
        <f>IF(#REF!&lt;&gt;"",#REF!,"")</f>
        <v>#REF!</v>
      </c>
      <c r="D19" t="s">
        <v>109</v>
      </c>
      <c r="E19">
        <v>1</v>
      </c>
      <c r="F19">
        <f>Bilanca!I27</f>
        <v>18</v>
      </c>
      <c r="G19">
        <f>IF(Bilanca!J27=0,"",Bilanca!J27)</f>
      </c>
      <c r="H19" s="29">
        <f t="shared" si="1"/>
        <v>4219032.6</v>
      </c>
      <c r="I19">
        <f t="shared" si="2"/>
        <v>0</v>
      </c>
      <c r="J19" s="51">
        <f>Bilanca!K27</f>
        <v>8266074</v>
      </c>
      <c r="K19" s="52">
        <f>Bilanca!L27</f>
        <v>7586498</v>
      </c>
      <c r="L19" s="51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2"/>
      <c r="Y19" s="19" t="e">
        <f>IF(#REF!&lt;&gt;"",TEXT(#REF!,"00000000"),"")</f>
        <v>#REF!</v>
      </c>
      <c r="Z19" s="19" t="e">
        <f>IF(#REF!&lt;&gt;"",#REF!,"")</f>
        <v>#REF!</v>
      </c>
      <c r="AA19" s="19" t="e">
        <f>IF(#REF!&lt;&gt;"",#REF!,"")</f>
        <v>#REF!</v>
      </c>
      <c r="AB19" s="20" t="e">
        <f>IF(#REF!&lt;&gt;"",#REF!,0)</f>
        <v>#REF!</v>
      </c>
      <c r="AC19" t="e">
        <f t="shared" si="0"/>
        <v>#REF!</v>
      </c>
    </row>
    <row r="20" spans="1:29" ht="12.75">
      <c r="A20" t="s">
        <v>161</v>
      </c>
      <c r="B20" s="16" t="e">
        <f>#REF!</f>
        <v>#REF!</v>
      </c>
      <c r="D20" t="s">
        <v>109</v>
      </c>
      <c r="E20">
        <v>1</v>
      </c>
      <c r="F20">
        <f>Bilanca!I28</f>
        <v>19</v>
      </c>
      <c r="G20">
        <f>IF(Bilanca!J28=0,"",Bilanca!J28)</f>
      </c>
      <c r="H20" s="29">
        <f t="shared" si="1"/>
        <v>0</v>
      </c>
      <c r="I20" s="25">
        <f t="shared" si="2"/>
        <v>0</v>
      </c>
      <c r="J20" s="51">
        <f>Bilanca!K28</f>
        <v>0</v>
      </c>
      <c r="K20" s="52">
        <f>Bilanca!L28</f>
        <v>0</v>
      </c>
      <c r="L20" s="51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2"/>
      <c r="Y20" s="19" t="e">
        <f>IF(#REF!&lt;&gt;"",TEXT(#REF!,"00000000"),"")</f>
        <v>#REF!</v>
      </c>
      <c r="Z20" s="19" t="e">
        <f>IF(#REF!&lt;&gt;"",#REF!,"")</f>
        <v>#REF!</v>
      </c>
      <c r="AA20" s="19" t="e">
        <f>IF(#REF!&lt;&gt;"",#REF!,"")</f>
        <v>#REF!</v>
      </c>
      <c r="AB20" s="20" t="e">
        <f>IF(#REF!&lt;&gt;"",#REF!,0)</f>
        <v>#REF!</v>
      </c>
      <c r="AC20" t="e">
        <f t="shared" si="0"/>
        <v>#REF!</v>
      </c>
    </row>
    <row r="21" spans="1:29" ht="12.75">
      <c r="A21" t="s">
        <v>162</v>
      </c>
      <c r="B21" s="16" t="e">
        <f>#REF!</f>
        <v>#REF!</v>
      </c>
      <c r="D21" t="s">
        <v>109</v>
      </c>
      <c r="E21">
        <v>1</v>
      </c>
      <c r="F21">
        <f>Bilanca!I29</f>
        <v>20</v>
      </c>
      <c r="G21">
        <f>IF(Bilanca!J29=0,"",Bilanca!J29)</f>
      </c>
      <c r="H21" s="29">
        <f t="shared" si="1"/>
        <v>266818375.8</v>
      </c>
      <c r="I21">
        <f t="shared" si="2"/>
        <v>0</v>
      </c>
      <c r="J21" s="51">
        <f>Bilanca!K29</f>
        <v>490602479</v>
      </c>
      <c r="K21" s="52">
        <f>Bilanca!L29</f>
        <v>421744700</v>
      </c>
      <c r="L21" s="51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2"/>
      <c r="Y21" s="19" t="e">
        <f>IF(#REF!&lt;&gt;"",TEXT(#REF!,"00000000"),"")</f>
        <v>#REF!</v>
      </c>
      <c r="Z21" s="19" t="e">
        <f>IF(#REF!&lt;&gt;"",#REF!,"")</f>
        <v>#REF!</v>
      </c>
      <c r="AA21" s="19" t="e">
        <f>IF(#REF!&lt;&gt;"",#REF!,"")</f>
        <v>#REF!</v>
      </c>
      <c r="AB21" s="20" t="e">
        <f>IF(#REF!&lt;&gt;"",#REF!,0)</f>
        <v>#REF!</v>
      </c>
      <c r="AC21" t="e">
        <f t="shared" si="0"/>
        <v>#REF!</v>
      </c>
    </row>
    <row r="22" spans="1:29" ht="12.75">
      <c r="A22" t="s">
        <v>163</v>
      </c>
      <c r="B22" s="16" t="e">
        <f>#REF!</f>
        <v>#REF!</v>
      </c>
      <c r="D22" t="s">
        <v>109</v>
      </c>
      <c r="E22">
        <v>1</v>
      </c>
      <c r="F22">
        <f>Bilanca!I30</f>
        <v>21</v>
      </c>
      <c r="G22">
        <f>IF(Bilanca!J30=0,"",Bilanca!J30)</f>
      </c>
      <c r="H22" s="29">
        <f t="shared" si="1"/>
        <v>238403672.43</v>
      </c>
      <c r="I22" s="25">
        <f t="shared" si="2"/>
        <v>0</v>
      </c>
      <c r="J22" s="51">
        <f>Bilanca!K30</f>
        <v>374919083</v>
      </c>
      <c r="K22" s="52">
        <f>Bilanca!L30</f>
        <v>380168250</v>
      </c>
      <c r="L22" s="51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2"/>
      <c r="Y22" s="19" t="e">
        <f>IF(#REF!&lt;&gt;"",TEXT(#REF!,"00000000"),"")</f>
        <v>#REF!</v>
      </c>
      <c r="Z22" s="19" t="e">
        <f>IF(#REF!&lt;&gt;"",#REF!,"")</f>
        <v>#REF!</v>
      </c>
      <c r="AA22" s="19" t="e">
        <f>IF(#REF!&lt;&gt;"",#REF!,"")</f>
        <v>#REF!</v>
      </c>
      <c r="AB22" s="20" t="e">
        <f>IF(#REF!&lt;&gt;"",#REF!,0)</f>
        <v>#REF!</v>
      </c>
      <c r="AC22" t="e">
        <f t="shared" si="0"/>
        <v>#REF!</v>
      </c>
    </row>
    <row r="23" spans="1:29" ht="12.75">
      <c r="A23" t="s">
        <v>164</v>
      </c>
      <c r="B23" s="16" t="e">
        <f>#REF!</f>
        <v>#REF!</v>
      </c>
      <c r="D23" t="s">
        <v>109</v>
      </c>
      <c r="E23">
        <v>1</v>
      </c>
      <c r="F23">
        <f>Bilanca!I31</f>
        <v>22</v>
      </c>
      <c r="G23">
        <f>IF(Bilanca!J31=0,"",Bilanca!J31)</f>
      </c>
      <c r="H23" s="29">
        <f t="shared" si="1"/>
        <v>0</v>
      </c>
      <c r="I23">
        <f t="shared" si="2"/>
        <v>0</v>
      </c>
      <c r="J23" s="51">
        <f>Bilanca!K31</f>
        <v>0</v>
      </c>
      <c r="K23" s="52">
        <f>Bilanca!L31</f>
        <v>0</v>
      </c>
      <c r="L23" s="51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2"/>
      <c r="Y23" s="19" t="e">
        <f>IF(#REF!&lt;&gt;"",TEXT(#REF!,"00000000"),"")</f>
        <v>#REF!</v>
      </c>
      <c r="Z23" s="19" t="e">
        <f>IF(#REF!&lt;&gt;"",#REF!,"")</f>
        <v>#REF!</v>
      </c>
      <c r="AA23" s="19" t="e">
        <f>IF(#REF!&lt;&gt;"",#REF!,"")</f>
        <v>#REF!</v>
      </c>
      <c r="AB23" s="20" t="e">
        <f>IF(#REF!&lt;&gt;"",#REF!,0)</f>
        <v>#REF!</v>
      </c>
      <c r="AC23" t="e">
        <f t="shared" si="0"/>
        <v>#REF!</v>
      </c>
    </row>
    <row r="24" spans="1:29" ht="12.75">
      <c r="A24" t="s">
        <v>165</v>
      </c>
      <c r="B24" s="16" t="e">
        <f>#REF!</f>
        <v>#REF!</v>
      </c>
      <c r="D24" t="s">
        <v>109</v>
      </c>
      <c r="E24">
        <v>1</v>
      </c>
      <c r="F24">
        <f>Bilanca!I32</f>
        <v>23</v>
      </c>
      <c r="G24">
        <f>IF(Bilanca!J32=0,"",Bilanca!J32)</f>
      </c>
      <c r="H24" s="29">
        <f t="shared" si="1"/>
        <v>801090</v>
      </c>
      <c r="I24" s="25">
        <f t="shared" si="2"/>
        <v>0</v>
      </c>
      <c r="J24" s="51">
        <f>Bilanca!K32</f>
        <v>1161000</v>
      </c>
      <c r="K24" s="52">
        <f>Bilanca!L32</f>
        <v>1161000</v>
      </c>
      <c r="L24" s="51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2"/>
      <c r="Y24" s="19" t="e">
        <f>IF(#REF!&lt;&gt;"",TEXT(#REF!,"00000000"),"")</f>
        <v>#REF!</v>
      </c>
      <c r="Z24" s="19" t="e">
        <f>IF(#REF!&lt;&gt;"",#REF!,"")</f>
        <v>#REF!</v>
      </c>
      <c r="AA24" s="19" t="e">
        <f>IF(#REF!&lt;&gt;"",#REF!,"")</f>
        <v>#REF!</v>
      </c>
      <c r="AB24" s="20" t="e">
        <f>IF(#REF!&lt;&gt;"",#REF!,0)</f>
        <v>#REF!</v>
      </c>
      <c r="AC24" t="e">
        <f t="shared" si="0"/>
        <v>#REF!</v>
      </c>
    </row>
    <row r="25" spans="1:29" ht="12.75">
      <c r="A25" t="s">
        <v>166</v>
      </c>
      <c r="B25" s="16" t="e">
        <f>#REF!</f>
        <v>#REF!</v>
      </c>
      <c r="D25" t="s">
        <v>109</v>
      </c>
      <c r="E25">
        <v>1</v>
      </c>
      <c r="F25">
        <f>Bilanca!I33</f>
        <v>24</v>
      </c>
      <c r="G25">
        <f>IF(Bilanca!J33=0,"",Bilanca!J33)</f>
      </c>
      <c r="H25" s="29">
        <f t="shared" si="1"/>
        <v>0</v>
      </c>
      <c r="I25">
        <f t="shared" si="2"/>
        <v>0</v>
      </c>
      <c r="J25" s="51">
        <f>Bilanca!K33</f>
        <v>0</v>
      </c>
      <c r="K25" s="52">
        <f>Bilanca!L33</f>
        <v>0</v>
      </c>
      <c r="L25" s="51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2"/>
      <c r="Y25" s="19" t="e">
        <f>IF(#REF!&lt;&gt;"",TEXT(#REF!,"00000000"),"")</f>
        <v>#REF!</v>
      </c>
      <c r="Z25" s="19" t="e">
        <f>IF(#REF!&lt;&gt;"",#REF!,"")</f>
        <v>#REF!</v>
      </c>
      <c r="AA25" s="19" t="e">
        <f>IF(#REF!&lt;&gt;"",#REF!,"")</f>
        <v>#REF!</v>
      </c>
      <c r="AB25" s="20" t="e">
        <f>IF(#REF!&lt;&gt;"",#REF!,0)</f>
        <v>#REF!</v>
      </c>
      <c r="AC25" t="e">
        <f t="shared" si="0"/>
        <v>#REF!</v>
      </c>
    </row>
    <row r="26" spans="1:29" ht="12.75">
      <c r="A26" t="s">
        <v>167</v>
      </c>
      <c r="B26" s="16" t="e">
        <f>#REF!</f>
        <v>#REF!</v>
      </c>
      <c r="D26" t="s">
        <v>109</v>
      </c>
      <c r="E26">
        <v>1</v>
      </c>
      <c r="F26">
        <f>Bilanca!I34</f>
        <v>25</v>
      </c>
      <c r="G26">
        <f>IF(Bilanca!J34=0,"",Bilanca!J34)</f>
      </c>
      <c r="H26" s="29">
        <f t="shared" si="1"/>
        <v>43926652.75</v>
      </c>
      <c r="I26" s="25">
        <f t="shared" si="2"/>
        <v>0</v>
      </c>
      <c r="J26" s="51">
        <f>Bilanca!K34</f>
        <v>107548261</v>
      </c>
      <c r="K26" s="52">
        <f>Bilanca!L34</f>
        <v>34079175</v>
      </c>
      <c r="L26" s="51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2"/>
      <c r="Y26" s="19" t="e">
        <f>IF(#REF!&lt;&gt;"",TEXT(#REF!,"00000000"),"")</f>
        <v>#REF!</v>
      </c>
      <c r="Z26" s="19" t="e">
        <f>IF(#REF!&lt;&gt;"",#REF!,"")</f>
        <v>#REF!</v>
      </c>
      <c r="AA26" s="19" t="e">
        <f>IF(#REF!&lt;&gt;"",#REF!,"")</f>
        <v>#REF!</v>
      </c>
      <c r="AB26" s="20" t="e">
        <f>IF(#REF!&lt;&gt;"",#REF!,0)</f>
        <v>#REF!</v>
      </c>
      <c r="AC26" t="e">
        <f t="shared" si="0"/>
        <v>#REF!</v>
      </c>
    </row>
    <row r="27" spans="1:29" ht="12.75">
      <c r="A27" t="s">
        <v>168</v>
      </c>
      <c r="B27" s="16" t="e">
        <f>#REF!</f>
        <v>#REF!</v>
      </c>
      <c r="D27" t="s">
        <v>109</v>
      </c>
      <c r="E27">
        <v>1</v>
      </c>
      <c r="F27">
        <f>Bilanca!I35</f>
        <v>26</v>
      </c>
      <c r="G27">
        <f>IF(Bilanca!J35=0,"",Bilanca!J35)</f>
      </c>
      <c r="H27" s="29">
        <f t="shared" si="1"/>
        <v>5108138.1</v>
      </c>
      <c r="I27">
        <f t="shared" si="2"/>
        <v>0</v>
      </c>
      <c r="J27" s="51">
        <f>Bilanca!K35</f>
        <v>6974135</v>
      </c>
      <c r="K27" s="52">
        <f>Bilanca!L35</f>
        <v>6336275</v>
      </c>
      <c r="L27" s="51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2"/>
      <c r="Y27" s="19" t="e">
        <f>IF(#REF!&lt;&gt;"",TEXT(#REF!,"00000000"),"")</f>
        <v>#REF!</v>
      </c>
      <c r="Z27" s="19" t="e">
        <f>IF(#REF!&lt;&gt;"",#REF!,"")</f>
        <v>#REF!</v>
      </c>
      <c r="AA27" s="19" t="e">
        <f>IF(#REF!&lt;&gt;"",#REF!,"")</f>
        <v>#REF!</v>
      </c>
      <c r="AB27" s="20" t="e">
        <f>IF(#REF!&lt;&gt;"",#REF!,0)</f>
        <v>#REF!</v>
      </c>
      <c r="AC27" t="e">
        <f t="shared" si="0"/>
        <v>#REF!</v>
      </c>
    </row>
    <row r="28" spans="1:29" ht="12.75">
      <c r="A28" t="s">
        <v>169</v>
      </c>
      <c r="B28" s="16" t="e">
        <f>#REF!</f>
        <v>#REF!</v>
      </c>
      <c r="D28" t="s">
        <v>109</v>
      </c>
      <c r="E28">
        <v>1</v>
      </c>
      <c r="F28">
        <f>Bilanca!I36</f>
        <v>27</v>
      </c>
      <c r="G28">
        <f>IF(Bilanca!J36=0,"",Bilanca!J36)</f>
      </c>
      <c r="H28" s="29">
        <f t="shared" si="1"/>
        <v>0</v>
      </c>
      <c r="I28" s="25">
        <f t="shared" si="2"/>
        <v>0</v>
      </c>
      <c r="J28" s="51">
        <f>Bilanca!K36</f>
        <v>0</v>
      </c>
      <c r="K28" s="52">
        <f>Bilanca!L36</f>
        <v>0</v>
      </c>
      <c r="L28" s="51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2"/>
      <c r="Y28" s="19" t="e">
        <f>IF(#REF!&lt;&gt;"",TEXT(#REF!,"00000000"),"")</f>
        <v>#REF!</v>
      </c>
      <c r="Z28" s="19" t="e">
        <f>IF(#REF!&lt;&gt;"",#REF!,"")</f>
        <v>#REF!</v>
      </c>
      <c r="AA28" s="19" t="e">
        <f>IF(#REF!&lt;&gt;"",#REF!,"")</f>
        <v>#REF!</v>
      </c>
      <c r="AB28" s="20" t="e">
        <f>IF(#REF!&lt;&gt;"",#REF!,0)</f>
        <v>#REF!</v>
      </c>
      <c r="AC28" t="e">
        <f t="shared" si="0"/>
        <v>#REF!</v>
      </c>
    </row>
    <row r="29" spans="1:29" ht="12.75">
      <c r="A29" t="s">
        <v>170</v>
      </c>
      <c r="B29" s="16" t="e">
        <f>#REF!</f>
        <v>#REF!</v>
      </c>
      <c r="D29" t="s">
        <v>109</v>
      </c>
      <c r="E29">
        <v>1</v>
      </c>
      <c r="F29">
        <f>Bilanca!I37</f>
        <v>28</v>
      </c>
      <c r="G29">
        <f>IF(Bilanca!J37=0,"",Bilanca!J37)</f>
      </c>
      <c r="H29" s="29">
        <f t="shared" si="1"/>
        <v>0</v>
      </c>
      <c r="I29">
        <f t="shared" si="2"/>
        <v>0</v>
      </c>
      <c r="J29" s="51">
        <f>Bilanca!K37</f>
        <v>0</v>
      </c>
      <c r="K29" s="52">
        <f>Bilanca!L37</f>
        <v>0</v>
      </c>
      <c r="L29" s="51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2"/>
      <c r="Y29" s="19" t="e">
        <f>IF(#REF!&lt;&gt;"",TEXT(#REF!,"00000000"),"")</f>
        <v>#REF!</v>
      </c>
      <c r="Z29" s="19" t="e">
        <f>IF(#REF!&lt;&gt;"",#REF!,"")</f>
        <v>#REF!</v>
      </c>
      <c r="AA29" s="19" t="e">
        <f>IF(#REF!&lt;&gt;"",#REF!,"")</f>
        <v>#REF!</v>
      </c>
      <c r="AB29" s="20" t="e">
        <f>IF(#REF!&lt;&gt;"",#REF!,0)</f>
        <v>#REF!</v>
      </c>
      <c r="AC29" t="e">
        <f t="shared" si="0"/>
        <v>#REF!</v>
      </c>
    </row>
    <row r="30" spans="1:29" ht="12.75">
      <c r="A30" t="s">
        <v>171</v>
      </c>
      <c r="B30" s="16" t="e">
        <f>#REF!</f>
        <v>#REF!</v>
      </c>
      <c r="D30" t="s">
        <v>109</v>
      </c>
      <c r="E30">
        <v>1</v>
      </c>
      <c r="F30">
        <f>Bilanca!I38</f>
        <v>29</v>
      </c>
      <c r="G30">
        <f>IF(Bilanca!J38=0,"",Bilanca!J38)</f>
      </c>
      <c r="H30" s="29">
        <f t="shared" si="1"/>
        <v>27916399.340000004</v>
      </c>
      <c r="I30" s="25">
        <f t="shared" si="2"/>
        <v>0</v>
      </c>
      <c r="J30" s="51">
        <f>Bilanca!K38</f>
        <v>31890068</v>
      </c>
      <c r="K30" s="52">
        <f>Bilanca!L38</f>
        <v>32186689</v>
      </c>
      <c r="L30" s="51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/>
      <c r="Y30" s="19" t="e">
        <f>IF(#REF!&lt;&gt;"",TEXT(#REF!,"00000000"),"")</f>
        <v>#REF!</v>
      </c>
      <c r="Z30" s="19" t="e">
        <f>IF(#REF!&lt;&gt;"",#REF!,"")</f>
        <v>#REF!</v>
      </c>
      <c r="AA30" s="19" t="e">
        <f>IF(#REF!&lt;&gt;"",#REF!,"")</f>
        <v>#REF!</v>
      </c>
      <c r="AB30" s="20" t="e">
        <f>IF(#REF!&lt;&gt;"",#REF!,0)</f>
        <v>#REF!</v>
      </c>
      <c r="AC30" t="e">
        <f t="shared" si="0"/>
        <v>#REF!</v>
      </c>
    </row>
    <row r="31" spans="1:29" ht="12.75">
      <c r="A31" t="s">
        <v>172</v>
      </c>
      <c r="B31" s="16" t="e">
        <f>#REF!</f>
        <v>#REF!</v>
      </c>
      <c r="D31" t="s">
        <v>109</v>
      </c>
      <c r="E31">
        <v>1</v>
      </c>
      <c r="F31">
        <f>Bilanca!I39</f>
        <v>30</v>
      </c>
      <c r="G31">
        <f>IF(Bilanca!J39=0,"",Bilanca!J39)</f>
      </c>
      <c r="H31" s="29">
        <f t="shared" si="1"/>
        <v>0</v>
      </c>
      <c r="I31">
        <f t="shared" si="2"/>
        <v>0</v>
      </c>
      <c r="J31" s="51">
        <f>Bilanca!K39</f>
        <v>0</v>
      </c>
      <c r="K31" s="52">
        <f>Bilanca!L39</f>
        <v>0</v>
      </c>
      <c r="L31" s="51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2"/>
      <c r="Y31" s="19" t="e">
        <f>IF(#REF!&lt;&gt;"",TEXT(#REF!,"00000000"),"")</f>
        <v>#REF!</v>
      </c>
      <c r="Z31" s="19" t="e">
        <f>IF(#REF!&lt;&gt;"",#REF!,"")</f>
        <v>#REF!</v>
      </c>
      <c r="AA31" s="19" t="e">
        <f>IF(#REF!&lt;&gt;"",#REF!,"")</f>
        <v>#REF!</v>
      </c>
      <c r="AB31" s="20" t="e">
        <f>IF(#REF!&lt;&gt;"",#REF!,0)</f>
        <v>#REF!</v>
      </c>
      <c r="AC31" t="e">
        <f t="shared" si="0"/>
        <v>#REF!</v>
      </c>
    </row>
    <row r="32" spans="1:29" ht="12.75">
      <c r="A32" t="s">
        <v>173</v>
      </c>
      <c r="B32" s="16" t="e">
        <f>#REF!</f>
        <v>#REF!</v>
      </c>
      <c r="D32" t="s">
        <v>109</v>
      </c>
      <c r="E32">
        <v>1</v>
      </c>
      <c r="F32">
        <f>Bilanca!I40</f>
        <v>31</v>
      </c>
      <c r="G32">
        <f>IF(Bilanca!J40=0,"",Bilanca!J40)</f>
      </c>
      <c r="H32" s="29">
        <f t="shared" si="1"/>
        <v>18954939.77</v>
      </c>
      <c r="I32" s="25">
        <f t="shared" si="2"/>
        <v>0</v>
      </c>
      <c r="J32" s="51">
        <f>Bilanca!K40</f>
        <v>21407035</v>
      </c>
      <c r="K32" s="52">
        <f>Bilanca!L40</f>
        <v>19868966</v>
      </c>
      <c r="L32" s="51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2"/>
      <c r="Y32" s="19" t="e">
        <f>IF(#REF!&lt;&gt;"",TEXT(#REF!,"00000000"),"")</f>
        <v>#REF!</v>
      </c>
      <c r="Z32" s="19" t="e">
        <f>IF(#REF!&lt;&gt;"",#REF!,"")</f>
        <v>#REF!</v>
      </c>
      <c r="AA32" s="19" t="e">
        <f>IF(#REF!&lt;&gt;"",#REF!,"")</f>
        <v>#REF!</v>
      </c>
      <c r="AB32" s="20" t="e">
        <f>IF(#REF!&lt;&gt;"",#REF!,0)</f>
        <v>#REF!</v>
      </c>
      <c r="AC32" t="e">
        <f t="shared" si="0"/>
        <v>#REF!</v>
      </c>
    </row>
    <row r="33" spans="1:29" ht="12.75">
      <c r="A33" t="s">
        <v>174</v>
      </c>
      <c r="B33" s="16" t="e">
        <f>#REF!</f>
        <v>#REF!</v>
      </c>
      <c r="D33" t="s">
        <v>109</v>
      </c>
      <c r="E33">
        <v>1</v>
      </c>
      <c r="F33">
        <f>Bilanca!I41</f>
        <v>32</v>
      </c>
      <c r="G33">
        <f>IF(Bilanca!J41=0,"",Bilanca!J41)</f>
      </c>
      <c r="H33" s="29">
        <f t="shared" si="1"/>
        <v>11237913.28</v>
      </c>
      <c r="I33">
        <f t="shared" si="2"/>
        <v>0</v>
      </c>
      <c r="J33" s="51">
        <f>Bilanca!K41</f>
        <v>10483033</v>
      </c>
      <c r="K33" s="52">
        <f>Bilanca!L41</f>
        <v>12317723</v>
      </c>
      <c r="L33" s="51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2"/>
      <c r="Y33" s="19" t="e">
        <f>IF(#REF!&lt;&gt;"",TEXT(#REF!,"00000000"),"")</f>
        <v>#REF!</v>
      </c>
      <c r="Z33" s="19" t="e">
        <f>IF(#REF!&lt;&gt;"",#REF!,"")</f>
        <v>#REF!</v>
      </c>
      <c r="AA33" s="19" t="e">
        <f>IF(#REF!&lt;&gt;"",#REF!,"")</f>
        <v>#REF!</v>
      </c>
      <c r="AB33" s="20" t="e">
        <f>IF(#REF!&lt;&gt;"",#REF!,0)</f>
        <v>#REF!</v>
      </c>
      <c r="AC33" t="e">
        <f t="shared" si="0"/>
        <v>#REF!</v>
      </c>
    </row>
    <row r="34" spans="1:29" ht="12.75">
      <c r="A34" t="s">
        <v>175</v>
      </c>
      <c r="B34" s="16" t="e">
        <f>#REF!</f>
        <v>#REF!</v>
      </c>
      <c r="D34" t="s">
        <v>109</v>
      </c>
      <c r="E34">
        <v>1</v>
      </c>
      <c r="F34">
        <f>Bilanca!I42</f>
        <v>33</v>
      </c>
      <c r="G34">
        <f>IF(Bilanca!J42=0,"",Bilanca!J42)</f>
      </c>
      <c r="H34" s="29">
        <f t="shared" si="1"/>
        <v>52829703.96</v>
      </c>
      <c r="I34" s="25">
        <f t="shared" si="2"/>
        <v>0</v>
      </c>
      <c r="J34" s="51">
        <f>Bilanca!K42</f>
        <v>46226384</v>
      </c>
      <c r="K34" s="52">
        <f>Bilanca!L42</f>
        <v>56931814</v>
      </c>
      <c r="L34" s="51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2"/>
      <c r="Y34" s="19" t="e">
        <f>IF(#REF!&lt;&gt;"",TEXT(#REF!,"00000000"),"")</f>
        <v>#REF!</v>
      </c>
      <c r="Z34" s="19" t="e">
        <f>IF(#REF!&lt;&gt;"",#REF!,"")</f>
        <v>#REF!</v>
      </c>
      <c r="AA34" s="19" t="e">
        <f>IF(#REF!&lt;&gt;"",#REF!,"")</f>
        <v>#REF!</v>
      </c>
      <c r="AB34" s="20" t="e">
        <f>IF(#REF!&lt;&gt;"",#REF!,0)</f>
        <v>#REF!</v>
      </c>
      <c r="AC34" t="e">
        <f t="shared" si="0"/>
        <v>#REF!</v>
      </c>
    </row>
    <row r="35" spans="1:29" ht="12.75">
      <c r="A35" t="s">
        <v>176</v>
      </c>
      <c r="B35" s="16" t="e">
        <f>#REF!</f>
        <v>#REF!</v>
      </c>
      <c r="D35" t="s">
        <v>109</v>
      </c>
      <c r="E35">
        <v>1</v>
      </c>
      <c r="F35">
        <f>Bilanca!I43</f>
        <v>34</v>
      </c>
      <c r="G35">
        <f>IF(Bilanca!J43=0,"",Bilanca!J43)</f>
      </c>
      <c r="H35" s="29">
        <f t="shared" si="1"/>
        <v>5830302190.8</v>
      </c>
      <c r="I35">
        <f t="shared" si="2"/>
        <v>0</v>
      </c>
      <c r="J35" s="51">
        <f>Bilanca!K43</f>
        <v>6213351680</v>
      </c>
      <c r="K35" s="52">
        <f>Bilanca!L43</f>
        <v>5467297970</v>
      </c>
      <c r="L35" s="51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2"/>
      <c r="Y35" s="19" t="e">
        <f>IF(#REF!&lt;&gt;"",TEXT(#REF!,"00000000"),"")</f>
        <v>#REF!</v>
      </c>
      <c r="Z35" s="19" t="e">
        <f>IF(#REF!&lt;&gt;"",#REF!,"")</f>
        <v>#REF!</v>
      </c>
      <c r="AA35" s="19" t="e">
        <f>IF(#REF!&lt;&gt;"",#REF!,"")</f>
        <v>#REF!</v>
      </c>
      <c r="AB35" s="20" t="e">
        <f>IF(#REF!&lt;&gt;"",#REF!,0)</f>
        <v>#REF!</v>
      </c>
      <c r="AC35" t="e">
        <f t="shared" si="0"/>
        <v>#REF!</v>
      </c>
    </row>
    <row r="36" spans="1:29" ht="12.75">
      <c r="A36" t="s">
        <v>177</v>
      </c>
      <c r="B36" s="16" t="e">
        <f>#REF!</f>
        <v>#REF!</v>
      </c>
      <c r="D36" t="s">
        <v>109</v>
      </c>
      <c r="E36">
        <v>1</v>
      </c>
      <c r="F36">
        <f>Bilanca!I44</f>
        <v>35</v>
      </c>
      <c r="G36">
        <f>IF(Bilanca!J44=0,"",Bilanca!J44)</f>
      </c>
      <c r="H36" s="29">
        <f t="shared" si="1"/>
        <v>240567084.79999998</v>
      </c>
      <c r="I36" s="25">
        <f t="shared" si="2"/>
        <v>0</v>
      </c>
      <c r="J36" s="51">
        <f>Bilanca!K44</f>
        <v>254665414</v>
      </c>
      <c r="K36" s="52">
        <f>Bilanca!L44</f>
        <v>216334557</v>
      </c>
      <c r="L36" s="51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2"/>
      <c r="Y36" s="19" t="e">
        <f>IF(#REF!&lt;&gt;"",TEXT(#REF!,"00000000"),"")</f>
        <v>#REF!</v>
      </c>
      <c r="Z36" s="19" t="e">
        <f>IF(#REF!&lt;&gt;"",#REF!,"")</f>
        <v>#REF!</v>
      </c>
      <c r="AA36" s="19" t="e">
        <f>IF(#REF!&lt;&gt;"",#REF!,"")</f>
        <v>#REF!</v>
      </c>
      <c r="AB36" s="20" t="e">
        <f>IF(#REF!&lt;&gt;"",#REF!,0)</f>
        <v>#REF!</v>
      </c>
      <c r="AC36" t="e">
        <f t="shared" si="0"/>
        <v>#REF!</v>
      </c>
    </row>
    <row r="37" spans="1:29" ht="12.75">
      <c r="A37" t="s">
        <v>178</v>
      </c>
      <c r="B37" s="16" t="e">
        <f>#REF!</f>
        <v>#REF!</v>
      </c>
      <c r="D37" t="s">
        <v>109</v>
      </c>
      <c r="E37">
        <v>1</v>
      </c>
      <c r="F37">
        <f>Bilanca!I45</f>
        <v>36</v>
      </c>
      <c r="G37">
        <f>IF(Bilanca!J45=0,"",Bilanca!J45)</f>
      </c>
      <c r="H37" s="29">
        <f t="shared" si="1"/>
        <v>127089799.92</v>
      </c>
      <c r="I37">
        <f t="shared" si="2"/>
        <v>0</v>
      </c>
      <c r="J37" s="51">
        <f>Bilanca!K45</f>
        <v>149460354</v>
      </c>
      <c r="K37" s="52">
        <f>Bilanca!L45</f>
        <v>101783434</v>
      </c>
      <c r="L37" s="51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2"/>
      <c r="Y37" s="19" t="e">
        <f>IF(#REF!&lt;&gt;"",TEXT(#REF!,"00000000"),"")</f>
        <v>#REF!</v>
      </c>
      <c r="Z37" s="19" t="e">
        <f>IF(#REF!&lt;&gt;"",#REF!,"")</f>
        <v>#REF!</v>
      </c>
      <c r="AA37" s="19" t="e">
        <f>IF(#REF!&lt;&gt;"",#REF!,"")</f>
        <v>#REF!</v>
      </c>
      <c r="AB37" s="20" t="e">
        <f>IF(#REF!&lt;&gt;"",#REF!,0)</f>
        <v>#REF!</v>
      </c>
      <c r="AC37" t="e">
        <f t="shared" si="0"/>
        <v>#REF!</v>
      </c>
    </row>
    <row r="38" spans="1:29" ht="12.75">
      <c r="A38" t="s">
        <v>179</v>
      </c>
      <c r="B38" s="16" t="e">
        <f>TRIM(#REF!)</f>
        <v>#REF!</v>
      </c>
      <c r="D38" t="s">
        <v>109</v>
      </c>
      <c r="E38">
        <v>1</v>
      </c>
      <c r="F38">
        <f>Bilanca!I46</f>
        <v>37</v>
      </c>
      <c r="G38">
        <f>IF(Bilanca!J46=0,"",Bilanca!J46)</f>
      </c>
      <c r="H38" s="29">
        <f t="shared" si="1"/>
        <v>0</v>
      </c>
      <c r="I38" s="25">
        <f t="shared" si="2"/>
        <v>0</v>
      </c>
      <c r="J38" s="51">
        <f>Bilanca!K46</f>
        <v>0</v>
      </c>
      <c r="K38" s="52">
        <f>Bilanca!L46</f>
        <v>0</v>
      </c>
      <c r="L38" s="51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2"/>
      <c r="Y38" s="19" t="e">
        <f>IF(#REF!&lt;&gt;"",TEXT(#REF!,"00000000"),"")</f>
        <v>#REF!</v>
      </c>
      <c r="Z38" s="19" t="e">
        <f>IF(#REF!&lt;&gt;"",#REF!,"")</f>
        <v>#REF!</v>
      </c>
      <c r="AA38" s="19" t="e">
        <f>IF(#REF!&lt;&gt;"",#REF!,"")</f>
        <v>#REF!</v>
      </c>
      <c r="AB38" s="20" t="e">
        <f>IF(#REF!&lt;&gt;"",#REF!,0)</f>
        <v>#REF!</v>
      </c>
      <c r="AC38" t="e">
        <f t="shared" si="0"/>
        <v>#REF!</v>
      </c>
    </row>
    <row r="39" spans="1:29" ht="12.75">
      <c r="A39" t="s">
        <v>180</v>
      </c>
      <c r="B39" s="16" t="e">
        <f>TRIM(#REF!)</f>
        <v>#REF!</v>
      </c>
      <c r="D39" t="s">
        <v>109</v>
      </c>
      <c r="E39">
        <v>1</v>
      </c>
      <c r="F39">
        <f>Bilanca!I47</f>
        <v>38</v>
      </c>
      <c r="G39">
        <f>IF(Bilanca!J47=0,"",Bilanca!J47)</f>
      </c>
      <c r="H39" s="29">
        <f t="shared" si="1"/>
        <v>0</v>
      </c>
      <c r="I39">
        <f t="shared" si="2"/>
        <v>0</v>
      </c>
      <c r="J39" s="51">
        <f>Bilanca!K47</f>
        <v>0</v>
      </c>
      <c r="K39" s="52">
        <f>Bilanca!L47</f>
        <v>0</v>
      </c>
      <c r="L39" s="51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2"/>
      <c r="Y39" s="19" t="e">
        <f>IF(#REF!&lt;&gt;"",TEXT(#REF!,"00000000"),"")</f>
        <v>#REF!</v>
      </c>
      <c r="Z39" s="19" t="e">
        <f>IF(#REF!&lt;&gt;"",#REF!,"")</f>
        <v>#REF!</v>
      </c>
      <c r="AA39" s="19" t="e">
        <f>IF(#REF!&lt;&gt;"",#REF!,"")</f>
        <v>#REF!</v>
      </c>
      <c r="AB39" s="20" t="e">
        <f>IF(#REF!&lt;&gt;"",#REF!,0)</f>
        <v>#REF!</v>
      </c>
      <c r="AC39" t="e">
        <f t="shared" si="0"/>
        <v>#REF!</v>
      </c>
    </row>
    <row r="40" spans="1:29" ht="12.75">
      <c r="A40" t="s">
        <v>181</v>
      </c>
      <c r="B40" s="16" t="e">
        <f>TRIM(#REF!)</f>
        <v>#REF!</v>
      </c>
      <c r="D40" t="s">
        <v>109</v>
      </c>
      <c r="E40">
        <v>1</v>
      </c>
      <c r="F40">
        <f>Bilanca!I48</f>
        <v>39</v>
      </c>
      <c r="G40">
        <f>IF(Bilanca!J48=0,"",Bilanca!J48)</f>
      </c>
      <c r="H40" s="29">
        <f t="shared" si="1"/>
        <v>129404224.56</v>
      </c>
      <c r="I40" s="25">
        <f t="shared" si="2"/>
        <v>0</v>
      </c>
      <c r="J40" s="51">
        <f>Bilanca!K48</f>
        <v>105205060</v>
      </c>
      <c r="K40" s="52">
        <f>Bilanca!L48</f>
        <v>113300322</v>
      </c>
      <c r="L40" s="51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2"/>
      <c r="Y40" s="19" t="e">
        <f>IF(#REF!&lt;&gt;"",TEXT(#REF!,"00000000"),"")</f>
        <v>#REF!</v>
      </c>
      <c r="Z40" s="19" t="e">
        <f>IF(#REF!&lt;&gt;"",#REF!,"")</f>
        <v>#REF!</v>
      </c>
      <c r="AA40" s="19" t="e">
        <f>IF(#REF!&lt;&gt;"",#REF!,"")</f>
        <v>#REF!</v>
      </c>
      <c r="AB40" s="20" t="e">
        <f>IF(#REF!&lt;&gt;"",#REF!,0)</f>
        <v>#REF!</v>
      </c>
      <c r="AC40" t="e">
        <f t="shared" si="0"/>
        <v>#REF!</v>
      </c>
    </row>
    <row r="41" spans="1:29" ht="12.75">
      <c r="A41" t="s">
        <v>182</v>
      </c>
      <c r="B41" s="16" t="e">
        <f>TRIM(#REF!)</f>
        <v>#REF!</v>
      </c>
      <c r="D41" t="s">
        <v>109</v>
      </c>
      <c r="E41">
        <v>1</v>
      </c>
      <c r="F41">
        <f>Bilanca!I49</f>
        <v>40</v>
      </c>
      <c r="G41">
        <f>IF(Bilanca!J49=0,"",Bilanca!J49)</f>
      </c>
      <c r="H41" s="29">
        <f t="shared" si="1"/>
        <v>1000640.8</v>
      </c>
      <c r="I41">
        <f t="shared" si="2"/>
        <v>0</v>
      </c>
      <c r="J41" s="51">
        <f>Bilanca!K49</f>
        <v>0</v>
      </c>
      <c r="K41" s="52">
        <f>Bilanca!L49</f>
        <v>1250801</v>
      </c>
      <c r="L41" s="51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2"/>
      <c r="Y41" s="19" t="e">
        <f>IF(#REF!&lt;&gt;"",TEXT(#REF!,"00000000"),"")</f>
        <v>#REF!</v>
      </c>
      <c r="Z41" s="19" t="e">
        <f>IF(#REF!&lt;&gt;"",#REF!,"")</f>
        <v>#REF!</v>
      </c>
      <c r="AA41" s="19" t="e">
        <f>IF(#REF!&lt;&gt;"",#REF!,"")</f>
        <v>#REF!</v>
      </c>
      <c r="AB41" s="20" t="e">
        <f>IF(#REF!&lt;&gt;"",#REF!,0)</f>
        <v>#REF!</v>
      </c>
      <c r="AC41" t="e">
        <f t="shared" si="0"/>
        <v>#REF!</v>
      </c>
    </row>
    <row r="42" spans="1:29" ht="12.75">
      <c r="A42" t="s">
        <v>127</v>
      </c>
      <c r="B42" s="16" t="e">
        <f>TRIM(#REF!)</f>
        <v>#REF!</v>
      </c>
      <c r="D42" t="s">
        <v>109</v>
      </c>
      <c r="E42">
        <v>1</v>
      </c>
      <c r="F42">
        <f>Bilanca!I50</f>
        <v>41</v>
      </c>
      <c r="G42">
        <f>IF(Bilanca!J50=0,"",Bilanca!J50)</f>
      </c>
      <c r="H42" s="29">
        <f t="shared" si="1"/>
        <v>0</v>
      </c>
      <c r="I42" s="25">
        <f t="shared" si="2"/>
        <v>0</v>
      </c>
      <c r="J42" s="51">
        <f>Bilanca!K50</f>
        <v>0</v>
      </c>
      <c r="K42" s="52">
        <f>Bilanca!L50</f>
        <v>0</v>
      </c>
      <c r="L42" s="51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2"/>
      <c r="Y42" s="19" t="e">
        <f>IF(#REF!&lt;&gt;"",TEXT(#REF!,"00000000"),"")</f>
        <v>#REF!</v>
      </c>
      <c r="Z42" s="19" t="e">
        <f>IF(#REF!&lt;&gt;"",#REF!,"")</f>
        <v>#REF!</v>
      </c>
      <c r="AA42" s="19" t="e">
        <f>IF(#REF!&lt;&gt;"",#REF!,"")</f>
        <v>#REF!</v>
      </c>
      <c r="AB42" s="20" t="e">
        <f>IF(#REF!&lt;&gt;"",#REF!,0)</f>
        <v>#REF!</v>
      </c>
      <c r="AC42" t="e">
        <f t="shared" si="0"/>
        <v>#REF!</v>
      </c>
    </row>
    <row r="43" spans="1:29" ht="12.75">
      <c r="A43" t="s">
        <v>126</v>
      </c>
      <c r="B43" s="16" t="e">
        <f>TRIM(#REF!)</f>
        <v>#REF!</v>
      </c>
      <c r="D43" t="s">
        <v>109</v>
      </c>
      <c r="E43">
        <v>1</v>
      </c>
      <c r="F43">
        <f>Bilanca!I51</f>
        <v>42</v>
      </c>
      <c r="G43">
        <f>IF(Bilanca!J51=0,"",Bilanca!J51)</f>
      </c>
      <c r="H43" s="29">
        <f t="shared" si="1"/>
        <v>0</v>
      </c>
      <c r="I43">
        <f t="shared" si="2"/>
        <v>0</v>
      </c>
      <c r="J43" s="51">
        <f>Bilanca!K51</f>
        <v>0</v>
      </c>
      <c r="K43" s="52">
        <f>Bilanca!L51</f>
        <v>0</v>
      </c>
      <c r="L43" s="51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2"/>
      <c r="Y43" s="19" t="e">
        <f>IF(#REF!&lt;&gt;"",TEXT(#REF!,"00000000"),"")</f>
        <v>#REF!</v>
      </c>
      <c r="Z43" s="19" t="e">
        <f>IF(#REF!&lt;&gt;"",#REF!,"")</f>
        <v>#REF!</v>
      </c>
      <c r="AA43" s="19" t="e">
        <f>IF(#REF!&lt;&gt;"",#REF!,"")</f>
        <v>#REF!</v>
      </c>
      <c r="AB43" s="20" t="e">
        <f>IF(#REF!&lt;&gt;"",#REF!,0)</f>
        <v>#REF!</v>
      </c>
      <c r="AC43" t="e">
        <f t="shared" si="0"/>
        <v>#REF!</v>
      </c>
    </row>
    <row r="44" spans="1:29" ht="12.75">
      <c r="A44" t="s">
        <v>293</v>
      </c>
      <c r="B44" s="16" t="e">
        <f>IF(#REF!&lt;&gt;"",TEXT(#REF!,"YYYYMMDD"),"")</f>
        <v>#REF!</v>
      </c>
      <c r="D44" t="s">
        <v>109</v>
      </c>
      <c r="E44">
        <v>1</v>
      </c>
      <c r="F44">
        <f>Bilanca!I52</f>
        <v>43</v>
      </c>
      <c r="G44">
        <f>IF(Bilanca!J52=0,"",Bilanca!J52)</f>
      </c>
      <c r="H44" s="29">
        <f t="shared" si="1"/>
        <v>1940738728.4</v>
      </c>
      <c r="I44" s="25">
        <f t="shared" si="2"/>
        <v>0</v>
      </c>
      <c r="J44" s="51">
        <f>Bilanca!K52</f>
        <v>1504898612</v>
      </c>
      <c r="K44" s="52">
        <f>Bilanca!L52</f>
        <v>1504223634</v>
      </c>
      <c r="L44" s="51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2"/>
      <c r="Y44" s="19" t="e">
        <f>IF(#REF!&lt;&gt;"",TEXT(#REF!,"00000000"),"")</f>
        <v>#REF!</v>
      </c>
      <c r="Z44" s="19" t="e">
        <f>IF(#REF!&lt;&gt;"",#REF!,"")</f>
        <v>#REF!</v>
      </c>
      <c r="AA44" s="19" t="e">
        <f>IF(#REF!&lt;&gt;"",#REF!,"")</f>
        <v>#REF!</v>
      </c>
      <c r="AB44" s="20" t="e">
        <f>IF(#REF!&lt;&gt;"",#REF!,0)</f>
        <v>#REF!</v>
      </c>
      <c r="AC44" t="e">
        <f t="shared" si="0"/>
        <v>#REF!</v>
      </c>
    </row>
    <row r="45" spans="1:29" ht="12.75">
      <c r="A45" t="s">
        <v>294</v>
      </c>
      <c r="B45" s="16" t="e">
        <f>IF(#REF!&lt;&gt;"",TEXT(#REF!,"YYYYMMDD"),"")</f>
        <v>#REF!</v>
      </c>
      <c r="D45" t="s">
        <v>109</v>
      </c>
      <c r="E45">
        <v>1</v>
      </c>
      <c r="F45">
        <f>Bilanca!I53</f>
        <v>44</v>
      </c>
      <c r="G45">
        <f>IF(Bilanca!J53=0,"",Bilanca!J53)</f>
      </c>
      <c r="H45" s="29">
        <f aca="true" t="shared" si="3" ref="H45:H60">J45/100*F45+2*K45/100*F45</f>
        <v>0</v>
      </c>
      <c r="I45">
        <f aca="true" t="shared" si="4" ref="I45:I60">ABS(ROUND(J45,0)-J45)+ABS(ROUND(K45,0)-K45)</f>
        <v>0</v>
      </c>
      <c r="J45" s="51">
        <f>Bilanca!K53</f>
        <v>0</v>
      </c>
      <c r="K45" s="52">
        <f>Bilanca!L53</f>
        <v>0</v>
      </c>
      <c r="L45" s="51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2"/>
      <c r="Y45" s="19" t="e">
        <f>IF(#REF!&lt;&gt;"",TEXT(#REF!,"00000000"),"")</f>
        <v>#REF!</v>
      </c>
      <c r="Z45" s="19" t="e">
        <f>IF(#REF!&lt;&gt;"",#REF!,"")</f>
        <v>#REF!</v>
      </c>
      <c r="AA45" s="19" t="e">
        <f>IF(#REF!&lt;&gt;"",#REF!,"")</f>
        <v>#REF!</v>
      </c>
      <c r="AB45" s="20" t="e">
        <f>IF(#REF!&lt;&gt;"",#REF!,0)</f>
        <v>#REF!</v>
      </c>
      <c r="AC45" t="e">
        <f t="shared" si="0"/>
        <v>#REF!</v>
      </c>
    </row>
    <row r="46" spans="1:29" ht="12.75">
      <c r="A46" t="s">
        <v>287</v>
      </c>
      <c r="B46" s="16" t="str">
        <f>IF(Bilanca!Q1&lt;&gt;0,"DA","NE")</f>
        <v>DA</v>
      </c>
      <c r="D46" t="s">
        <v>109</v>
      </c>
      <c r="E46">
        <v>1</v>
      </c>
      <c r="F46">
        <f>Bilanca!I54</f>
        <v>45</v>
      </c>
      <c r="G46">
        <f>IF(Bilanca!J54=0,"",Bilanca!J54)</f>
      </c>
      <c r="H46" s="29">
        <f t="shared" si="3"/>
        <v>1895389367.85</v>
      </c>
      <c r="I46" s="25">
        <f t="shared" si="4"/>
        <v>0</v>
      </c>
      <c r="J46" s="51">
        <f>Bilanca!K54</f>
        <v>1367257165</v>
      </c>
      <c r="K46" s="52">
        <f>Bilanca!L54</f>
        <v>1422359604</v>
      </c>
      <c r="L46" s="51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2"/>
      <c r="Y46" s="19" t="e">
        <f>IF(#REF!&lt;&gt;"",TEXT(#REF!,"00000000"),"")</f>
        <v>#REF!</v>
      </c>
      <c r="Z46" s="19" t="e">
        <f>IF(#REF!&lt;&gt;"",#REF!,"")</f>
        <v>#REF!</v>
      </c>
      <c r="AA46" s="19" t="e">
        <f>IF(#REF!&lt;&gt;"",#REF!,"")</f>
        <v>#REF!</v>
      </c>
      <c r="AB46" s="20" t="e">
        <f>IF(#REF!&lt;&gt;"",#REF!,0)</f>
        <v>#REF!</v>
      </c>
      <c r="AC46" t="e">
        <f t="shared" si="0"/>
        <v>#REF!</v>
      </c>
    </row>
    <row r="47" spans="1:29" ht="12.75">
      <c r="A47" t="s">
        <v>286</v>
      </c>
      <c r="B47" s="16" t="str">
        <f>IF(RDG!Q1&lt;&gt;0,"DA","NE")</f>
        <v>DA</v>
      </c>
      <c r="D47" t="s">
        <v>109</v>
      </c>
      <c r="E47">
        <v>1</v>
      </c>
      <c r="F47">
        <f>Bilanca!I55</f>
        <v>46</v>
      </c>
      <c r="G47">
        <f>IF(Bilanca!J55=0,"",Bilanca!J55)</f>
      </c>
      <c r="H47" s="29">
        <f t="shared" si="3"/>
        <v>0</v>
      </c>
      <c r="I47">
        <f t="shared" si="4"/>
        <v>0</v>
      </c>
      <c r="J47" s="51">
        <f>Bilanca!K55</f>
        <v>0</v>
      </c>
      <c r="K47" s="52">
        <f>Bilanca!L55</f>
        <v>0</v>
      </c>
      <c r="L47" s="51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2"/>
      <c r="Y47" s="19" t="e">
        <f>IF(#REF!&lt;&gt;"",TEXT(#REF!,"00000000"),"")</f>
        <v>#REF!</v>
      </c>
      <c r="Z47" s="19" t="e">
        <f>IF(#REF!&lt;&gt;"",#REF!,"")</f>
        <v>#REF!</v>
      </c>
      <c r="AA47" s="19" t="e">
        <f>IF(#REF!&lt;&gt;"",#REF!,"")</f>
        <v>#REF!</v>
      </c>
      <c r="AB47" s="20" t="e">
        <f>IF(#REF!&lt;&gt;"",#REF!,0)</f>
        <v>#REF!</v>
      </c>
      <c r="AC47" t="e">
        <f t="shared" si="0"/>
        <v>#REF!</v>
      </c>
    </row>
    <row r="48" spans="1:29" ht="12.75">
      <c r="A48" t="s">
        <v>288</v>
      </c>
      <c r="B48" s="16" t="e">
        <f>#REF!</f>
        <v>#REF!</v>
      </c>
      <c r="D48" t="s">
        <v>109</v>
      </c>
      <c r="E48">
        <v>1</v>
      </c>
      <c r="F48">
        <f>Bilanca!I56</f>
        <v>47</v>
      </c>
      <c r="G48">
        <f>IF(Bilanca!J56=0,"",Bilanca!J56)</f>
      </c>
      <c r="H48" s="29">
        <f t="shared" si="3"/>
        <v>150954.13</v>
      </c>
      <c r="I48" s="25">
        <f t="shared" si="4"/>
        <v>0</v>
      </c>
      <c r="J48" s="51">
        <f>Bilanca!K56</f>
        <v>134583</v>
      </c>
      <c r="K48" s="52">
        <f>Bilanca!L56</f>
        <v>93298</v>
      </c>
      <c r="L48" s="51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2"/>
      <c r="Y48" s="19" t="e">
        <f>IF(#REF!&lt;&gt;"",TEXT(#REF!,"00000000"),"")</f>
        <v>#REF!</v>
      </c>
      <c r="Z48" s="19" t="e">
        <f>IF(#REF!&lt;&gt;"",#REF!,"")</f>
        <v>#REF!</v>
      </c>
      <c r="AA48" s="19" t="e">
        <f>IF(#REF!&lt;&gt;"",#REF!,"")</f>
        <v>#REF!</v>
      </c>
      <c r="AB48" s="20" t="e">
        <f>IF(#REF!&lt;&gt;"",#REF!,0)</f>
        <v>#REF!</v>
      </c>
      <c r="AC48" t="e">
        <f t="shared" si="0"/>
        <v>#REF!</v>
      </c>
    </row>
    <row r="49" spans="1:29" ht="12.75">
      <c r="A49" t="s">
        <v>290</v>
      </c>
      <c r="B49" s="16" t="str">
        <f>IF(NT_I!Q1&lt;&gt;0,"DA","NE")</f>
        <v>DA</v>
      </c>
      <c r="D49" t="s">
        <v>109</v>
      </c>
      <c r="E49">
        <v>1</v>
      </c>
      <c r="F49">
        <f>Bilanca!I57</f>
        <v>48</v>
      </c>
      <c r="G49">
        <f>IF(Bilanca!J57=0,"",Bilanca!J57)</f>
      </c>
      <c r="H49" s="29">
        <f t="shared" si="3"/>
        <v>54582830.879999995</v>
      </c>
      <c r="I49">
        <f t="shared" si="4"/>
        <v>0</v>
      </c>
      <c r="J49" s="51">
        <f>Bilanca!K57</f>
        <v>52348187</v>
      </c>
      <c r="K49" s="52">
        <f>Bilanca!L57</f>
        <v>30683022</v>
      </c>
      <c r="L49" s="51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2"/>
      <c r="Y49" s="19" t="e">
        <f>IF(#REF!&lt;&gt;"",TEXT(#REF!,"00000000"),"")</f>
        <v>#REF!</v>
      </c>
      <c r="Z49" s="19" t="e">
        <f>IF(#REF!&lt;&gt;"",#REF!,"")</f>
        <v>#REF!</v>
      </c>
      <c r="AA49" s="19" t="e">
        <f>IF(#REF!&lt;&gt;"",#REF!,"")</f>
        <v>#REF!</v>
      </c>
      <c r="AB49" s="20" t="e">
        <f>IF(#REF!&lt;&gt;"",#REF!,0)</f>
        <v>#REF!</v>
      </c>
      <c r="AC49" t="e">
        <f t="shared" si="0"/>
        <v>#REF!</v>
      </c>
    </row>
    <row r="50" spans="1:29" ht="12.75">
      <c r="A50" t="s">
        <v>289</v>
      </c>
      <c r="B50" s="16" t="e">
        <f>IF(#REF!&lt;&gt;0,"DA","NE")</f>
        <v>#REF!</v>
      </c>
      <c r="D50" t="s">
        <v>109</v>
      </c>
      <c r="E50">
        <v>1</v>
      </c>
      <c r="F50">
        <f>Bilanca!I58</f>
        <v>49</v>
      </c>
      <c r="G50">
        <f>IF(Bilanca!J58=0,"",Bilanca!J58)</f>
      </c>
      <c r="H50" s="29">
        <f t="shared" si="3"/>
        <v>91793707.53</v>
      </c>
      <c r="I50" s="25">
        <f t="shared" si="4"/>
        <v>0</v>
      </c>
      <c r="J50" s="51">
        <f>Bilanca!K58</f>
        <v>85158677</v>
      </c>
      <c r="K50" s="52">
        <f>Bilanca!L58</f>
        <v>51087710</v>
      </c>
      <c r="L50" s="51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2"/>
      <c r="Y50" s="19" t="e">
        <f>IF(#REF!&lt;&gt;"",TEXT(#REF!,"00000000"),"")</f>
        <v>#REF!</v>
      </c>
      <c r="Z50" s="19" t="e">
        <f>IF(#REF!&lt;&gt;"",#REF!,"")</f>
        <v>#REF!</v>
      </c>
      <c r="AA50" s="19" t="e">
        <f>IF(#REF!&lt;&gt;"",#REF!,"")</f>
        <v>#REF!</v>
      </c>
      <c r="AB50" s="20" t="e">
        <f>IF(#REF!&lt;&gt;"",#REF!,0)</f>
        <v>#REF!</v>
      </c>
      <c r="AC50" t="e">
        <f t="shared" si="0"/>
        <v>#REF!</v>
      </c>
    </row>
    <row r="51" spans="1:29" ht="12.75">
      <c r="A51" t="s">
        <v>291</v>
      </c>
      <c r="B51" s="16" t="e">
        <f>#REF!</f>
        <v>#REF!</v>
      </c>
      <c r="D51" t="s">
        <v>109</v>
      </c>
      <c r="E51">
        <v>1</v>
      </c>
      <c r="F51">
        <f>Bilanca!I59</f>
        <v>50</v>
      </c>
      <c r="G51">
        <f>IF(Bilanca!J59=0,"",Bilanca!J59)</f>
      </c>
      <c r="H51" s="29">
        <f t="shared" si="3"/>
        <v>594650352</v>
      </c>
      <c r="I51">
        <f t="shared" si="4"/>
        <v>0</v>
      </c>
      <c r="J51" s="51">
        <f>Bilanca!K59</f>
        <v>259092032</v>
      </c>
      <c r="K51" s="52">
        <f>Bilanca!L59</f>
        <v>465104336</v>
      </c>
      <c r="L51" s="51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2"/>
      <c r="Y51" s="19" t="e">
        <f>IF(#REF!&lt;&gt;"",TEXT(#REF!,"00000000"),"")</f>
        <v>#REF!</v>
      </c>
      <c r="Z51" s="19" t="e">
        <f>IF(#REF!&lt;&gt;"",#REF!,"")</f>
        <v>#REF!</v>
      </c>
      <c r="AA51" s="19" t="e">
        <f>IF(#REF!&lt;&gt;"",#REF!,"")</f>
        <v>#REF!</v>
      </c>
      <c r="AB51" s="20" t="e">
        <f>IF(#REF!&lt;&gt;"",#REF!,0)</f>
        <v>#REF!</v>
      </c>
      <c r="AC51" t="e">
        <f t="shared" si="0"/>
        <v>#REF!</v>
      </c>
    </row>
    <row r="52" spans="1:29" ht="12.75">
      <c r="A52" t="s">
        <v>183</v>
      </c>
      <c r="B52" s="16" t="e">
        <f>IF(#REF!&gt;0,"DA","NE")</f>
        <v>#REF!</v>
      </c>
      <c r="D52" t="s">
        <v>109</v>
      </c>
      <c r="E52">
        <v>1</v>
      </c>
      <c r="F52">
        <f>Bilanca!I60</f>
        <v>51</v>
      </c>
      <c r="G52">
        <f>IF(Bilanca!J60=0,"",Bilanca!J60)</f>
      </c>
      <c r="H52" s="29">
        <f t="shared" si="3"/>
        <v>0</v>
      </c>
      <c r="I52" s="25">
        <f t="shared" si="4"/>
        <v>0</v>
      </c>
      <c r="J52" s="51">
        <f>Bilanca!K60</f>
        <v>0</v>
      </c>
      <c r="K52" s="52">
        <f>Bilanca!L60</f>
        <v>0</v>
      </c>
      <c r="L52" s="51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2"/>
      <c r="Y52" s="19" t="e">
        <f>IF(#REF!&lt;&gt;"",TEXT(#REF!,"00000000"),"")</f>
        <v>#REF!</v>
      </c>
      <c r="Z52" s="19" t="e">
        <f>IF(#REF!&lt;&gt;"",#REF!,"")</f>
        <v>#REF!</v>
      </c>
      <c r="AA52" s="19" t="e">
        <f>IF(#REF!&lt;&gt;"",#REF!,"")</f>
        <v>#REF!</v>
      </c>
      <c r="AB52" s="20" t="e">
        <f>IF(#REF!&lt;&gt;"",#REF!,0)</f>
        <v>#REF!</v>
      </c>
      <c r="AC52" t="e">
        <f t="shared" si="0"/>
        <v>#REF!</v>
      </c>
    </row>
    <row r="53" spans="1:29" ht="12.75">
      <c r="A53" t="s">
        <v>128</v>
      </c>
      <c r="B53" s="16" t="e">
        <f>#REF!</f>
        <v>#REF!</v>
      </c>
      <c r="D53" t="s">
        <v>109</v>
      </c>
      <c r="E53">
        <v>1</v>
      </c>
      <c r="F53">
        <f>Bilanca!I61</f>
        <v>52</v>
      </c>
      <c r="G53">
        <f>IF(Bilanca!J61=0,"",Bilanca!J61)</f>
      </c>
      <c r="H53" s="29">
        <f t="shared" si="3"/>
        <v>0</v>
      </c>
      <c r="I53">
        <f t="shared" si="4"/>
        <v>0</v>
      </c>
      <c r="J53" s="51">
        <f>Bilanca!K61</f>
        <v>0</v>
      </c>
      <c r="K53" s="52">
        <f>Bilanca!L61</f>
        <v>0</v>
      </c>
      <c r="L53" s="51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2"/>
      <c r="Y53" s="19" t="e">
        <f>IF(#REF!&lt;&gt;"",TEXT(#REF!,"00000000"),"")</f>
        <v>#REF!</v>
      </c>
      <c r="Z53" s="19" t="e">
        <f>IF(#REF!&lt;&gt;"",#REF!,"")</f>
        <v>#REF!</v>
      </c>
      <c r="AA53" s="19" t="e">
        <f>IF(#REF!&lt;&gt;"",#REF!,"")</f>
        <v>#REF!</v>
      </c>
      <c r="AB53" s="20" t="e">
        <f>IF(#REF!&lt;&gt;"",#REF!,0)</f>
        <v>#REF!</v>
      </c>
      <c r="AC53" t="e">
        <f t="shared" si="0"/>
        <v>#REF!</v>
      </c>
    </row>
    <row r="54" spans="1:29" ht="12.75">
      <c r="A54" t="s">
        <v>129</v>
      </c>
      <c r="B54" s="16" t="e">
        <f>#REF!</f>
        <v>#REF!</v>
      </c>
      <c r="D54" t="s">
        <v>109</v>
      </c>
      <c r="E54">
        <v>1</v>
      </c>
      <c r="F54">
        <f>Bilanca!I62</f>
        <v>53</v>
      </c>
      <c r="G54">
        <f>IF(Bilanca!J62=0,"",Bilanca!J62)</f>
      </c>
      <c r="H54" s="29">
        <f t="shared" si="3"/>
        <v>0</v>
      </c>
      <c r="I54" s="25">
        <f t="shared" si="4"/>
        <v>0</v>
      </c>
      <c r="J54" s="51">
        <f>Bilanca!K62</f>
        <v>0</v>
      </c>
      <c r="K54" s="52">
        <f>Bilanca!L62</f>
        <v>0</v>
      </c>
      <c r="L54" s="51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2"/>
      <c r="Y54" s="19" t="e">
        <f>IF(#REF!&lt;&gt;"",TEXT(#REF!,"00000000"),"")</f>
        <v>#REF!</v>
      </c>
      <c r="Z54" s="19" t="e">
        <f>IF(#REF!&lt;&gt;"",#REF!,"")</f>
        <v>#REF!</v>
      </c>
      <c r="AA54" s="19" t="e">
        <f>IF(#REF!&lt;&gt;"",#REF!,"")</f>
        <v>#REF!</v>
      </c>
      <c r="AB54" s="20" t="e">
        <f>IF(#REF!&lt;&gt;"",#REF!,0)</f>
        <v>#REF!</v>
      </c>
      <c r="AC54" t="e">
        <f t="shared" si="0"/>
        <v>#REF!</v>
      </c>
    </row>
    <row r="55" spans="1:29" ht="12.75">
      <c r="A55" t="s">
        <v>130</v>
      </c>
      <c r="B55" s="16" t="e">
        <f>#REF!</f>
        <v>#REF!</v>
      </c>
      <c r="D55" t="s">
        <v>109</v>
      </c>
      <c r="E55">
        <v>1</v>
      </c>
      <c r="F55">
        <f>Bilanca!I63</f>
        <v>54</v>
      </c>
      <c r="G55">
        <f>IF(Bilanca!J63=0,"",Bilanca!J63)</f>
      </c>
      <c r="H55" s="29">
        <f t="shared" si="3"/>
        <v>0</v>
      </c>
      <c r="I55">
        <f t="shared" si="4"/>
        <v>0</v>
      </c>
      <c r="J55" s="51">
        <f>Bilanca!K63</f>
        <v>0</v>
      </c>
      <c r="K55" s="52">
        <f>Bilanca!L63</f>
        <v>0</v>
      </c>
      <c r="L55" s="51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2"/>
      <c r="Y55" s="19" t="e">
        <f>IF(#REF!&lt;&gt;"",TEXT(#REF!,"00000000"),"")</f>
        <v>#REF!</v>
      </c>
      <c r="Z55" s="19" t="e">
        <f>IF(#REF!&lt;&gt;"",#REF!,"")</f>
        <v>#REF!</v>
      </c>
      <c r="AA55" s="19" t="e">
        <f>IF(#REF!&lt;&gt;"",#REF!,"")</f>
        <v>#REF!</v>
      </c>
      <c r="AB55" s="20" t="e">
        <f>IF(#REF!&lt;&gt;"",#REF!,0)</f>
        <v>#REF!</v>
      </c>
      <c r="AC55" t="e">
        <f t="shared" si="0"/>
        <v>#REF!</v>
      </c>
    </row>
    <row r="56" spans="1:29" ht="12.75">
      <c r="A56" t="s">
        <v>131</v>
      </c>
      <c r="B56" s="16" t="e">
        <f>#REF!</f>
        <v>#REF!</v>
      </c>
      <c r="D56" t="s">
        <v>109</v>
      </c>
      <c r="E56">
        <v>1</v>
      </c>
      <c r="F56">
        <f>Bilanca!I64</f>
        <v>55</v>
      </c>
      <c r="G56">
        <f>IF(Bilanca!J64=0,"",Bilanca!J64)</f>
      </c>
      <c r="H56" s="29">
        <f t="shared" si="3"/>
        <v>654115387.2</v>
      </c>
      <c r="I56" s="25">
        <f t="shared" si="4"/>
        <v>0</v>
      </c>
      <c r="J56" s="51">
        <f>Bilanca!K64</f>
        <v>259092032</v>
      </c>
      <c r="K56" s="52">
        <f>Bilanca!L64</f>
        <v>465104336</v>
      </c>
      <c r="L56" s="51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2"/>
      <c r="Y56" s="19" t="e">
        <f>IF(#REF!&lt;&gt;"",TEXT(#REF!,"00000000"),"")</f>
        <v>#REF!</v>
      </c>
      <c r="Z56" s="19" t="e">
        <f>IF(#REF!&lt;&gt;"",#REF!,"")</f>
        <v>#REF!</v>
      </c>
      <c r="AA56" s="19" t="e">
        <f>IF(#REF!&lt;&gt;"",#REF!,"")</f>
        <v>#REF!</v>
      </c>
      <c r="AB56" s="20" t="e">
        <f>IF(#REF!&lt;&gt;"",#REF!,0)</f>
        <v>#REF!</v>
      </c>
      <c r="AC56" t="e">
        <f t="shared" si="0"/>
        <v>#REF!</v>
      </c>
    </row>
    <row r="57" spans="1:29" ht="12.75">
      <c r="A57" t="s">
        <v>132</v>
      </c>
      <c r="B57" s="16" t="e">
        <f>#REF!</f>
        <v>#REF!</v>
      </c>
      <c r="D57" t="s">
        <v>109</v>
      </c>
      <c r="E57">
        <v>1</v>
      </c>
      <c r="F57">
        <f>Bilanca!I65</f>
        <v>56</v>
      </c>
      <c r="G57">
        <f>IF(Bilanca!J65=0,"",Bilanca!J65)</f>
      </c>
      <c r="H57" s="29">
        <f t="shared" si="3"/>
        <v>0</v>
      </c>
      <c r="I57">
        <f t="shared" si="4"/>
        <v>0</v>
      </c>
      <c r="J57" s="51">
        <f>Bilanca!K65</f>
        <v>0</v>
      </c>
      <c r="K57" s="52">
        <f>Bilanca!L65</f>
        <v>0</v>
      </c>
      <c r="L57" s="51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2"/>
      <c r="Y57" s="19" t="e">
        <f>IF(#REF!&lt;&gt;"",TEXT(#REF!,"00000000"),"")</f>
        <v>#REF!</v>
      </c>
      <c r="Z57" s="19" t="e">
        <f>IF(#REF!&lt;&gt;"",#REF!,"")</f>
        <v>#REF!</v>
      </c>
      <c r="AA57" s="19" t="e">
        <f>IF(#REF!&lt;&gt;"",#REF!,"")</f>
        <v>#REF!</v>
      </c>
      <c r="AB57" s="20" t="e">
        <f>IF(#REF!&lt;&gt;"",#REF!,0)</f>
        <v>#REF!</v>
      </c>
      <c r="AC57" t="e">
        <f t="shared" si="0"/>
        <v>#REF!</v>
      </c>
    </row>
    <row r="58" spans="1:29" ht="12.75">
      <c r="A58" t="s">
        <v>323</v>
      </c>
      <c r="B58" s="16" t="e">
        <f>IF(#REF!&gt;0,"NE","DA")</f>
        <v>#REF!</v>
      </c>
      <c r="D58" t="s">
        <v>109</v>
      </c>
      <c r="E58">
        <v>1</v>
      </c>
      <c r="F58">
        <f>Bilanca!I66</f>
        <v>57</v>
      </c>
      <c r="G58">
        <f>IF(Bilanca!J66=0,"",Bilanca!J66)</f>
      </c>
      <c r="H58" s="29">
        <f t="shared" si="3"/>
        <v>0</v>
      </c>
      <c r="I58" s="25">
        <f t="shared" si="4"/>
        <v>0</v>
      </c>
      <c r="J58" s="51">
        <f>Bilanca!K66</f>
        <v>0</v>
      </c>
      <c r="K58" s="52">
        <f>Bilanca!L66</f>
        <v>0</v>
      </c>
      <c r="L58" s="51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2"/>
      <c r="Y58" s="19" t="e">
        <f>IF(#REF!&lt;&gt;"",TEXT(#REF!,"00000000"),"")</f>
        <v>#REF!</v>
      </c>
      <c r="Z58" s="19" t="e">
        <f>IF(#REF!&lt;&gt;"",#REF!,"")</f>
        <v>#REF!</v>
      </c>
      <c r="AA58" s="19" t="e">
        <f>IF(#REF!&lt;&gt;"",#REF!,"")</f>
        <v>#REF!</v>
      </c>
      <c r="AB58" s="20" t="e">
        <f>IF(#REF!&lt;&gt;"",#REF!,0)</f>
        <v>#REF!</v>
      </c>
      <c r="AC58" t="e">
        <f t="shared" si="0"/>
        <v>#REF!</v>
      </c>
    </row>
    <row r="59" spans="1:29" ht="12.75">
      <c r="A59" t="s">
        <v>368</v>
      </c>
      <c r="B59" s="29" t="e">
        <f>SUM(H2:H392)+SUM(#REF!)+SUM(AC2:AC101)</f>
        <v>#REF!</v>
      </c>
      <c r="D59" t="s">
        <v>109</v>
      </c>
      <c r="E59">
        <v>1</v>
      </c>
      <c r="F59">
        <f>Bilanca!I67</f>
        <v>58</v>
      </c>
      <c r="G59">
        <f>IF(Bilanca!J67=0,"",Bilanca!J67)</f>
      </c>
      <c r="H59" s="29">
        <f t="shared" si="3"/>
        <v>6239620574.639999</v>
      </c>
      <c r="I59">
        <f t="shared" si="4"/>
        <v>0</v>
      </c>
      <c r="J59" s="51">
        <f>Bilanca!K67</f>
        <v>4194695622</v>
      </c>
      <c r="K59" s="52">
        <f>Bilanca!L67</f>
        <v>3281635443</v>
      </c>
      <c r="L59" s="51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2"/>
      <c r="Y59" s="19" t="e">
        <f>IF(#REF!&lt;&gt;"",TEXT(#REF!,"00000000"),"")</f>
        <v>#REF!</v>
      </c>
      <c r="Z59" s="19" t="e">
        <f>IF(#REF!&lt;&gt;"",#REF!,"")</f>
        <v>#REF!</v>
      </c>
      <c r="AA59" s="19" t="e">
        <f>IF(#REF!&lt;&gt;"",#REF!,"")</f>
        <v>#REF!</v>
      </c>
      <c r="AB59" s="20" t="e">
        <f>IF(#REF!&lt;&gt;"",#REF!,0)</f>
        <v>#REF!</v>
      </c>
      <c r="AC59" t="e">
        <f t="shared" si="0"/>
        <v>#REF!</v>
      </c>
    </row>
    <row r="60" spans="1:29" ht="12.75">
      <c r="A60" t="s">
        <v>251</v>
      </c>
      <c r="B60" s="16" t="e">
        <f>IF(#REF!&lt;&gt;"",LOOKUP(#REF!,#REF!,#REF!),"")</f>
        <v>#REF!</v>
      </c>
      <c r="D60" t="s">
        <v>109</v>
      </c>
      <c r="E60">
        <v>1</v>
      </c>
      <c r="F60">
        <f>Bilanca!I68</f>
        <v>59</v>
      </c>
      <c r="G60">
        <f>IF(Bilanca!J68=0,"",Bilanca!J68)</f>
      </c>
      <c r="H60" s="29">
        <f t="shared" si="3"/>
        <v>180262288.18</v>
      </c>
      <c r="I60" s="25">
        <f t="shared" si="4"/>
        <v>0</v>
      </c>
      <c r="J60" s="51">
        <f>Bilanca!K68</f>
        <v>84042266</v>
      </c>
      <c r="K60" s="52">
        <f>Bilanca!L68</f>
        <v>110743518</v>
      </c>
      <c r="L60" s="51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2"/>
      <c r="Y60" s="19" t="e">
        <f>IF(#REF!&lt;&gt;"",TEXT(#REF!,"00000000"),"")</f>
        <v>#REF!</v>
      </c>
      <c r="Z60" s="19" t="e">
        <f>IF(#REF!&lt;&gt;"",#REF!,"")</f>
        <v>#REF!</v>
      </c>
      <c r="AA60" s="19" t="e">
        <f>IF(#REF!&lt;&gt;"",#REF!,"")</f>
        <v>#REF!</v>
      </c>
      <c r="AB60" s="20" t="e">
        <f>IF(#REF!&lt;&gt;"",#REF!,0)</f>
        <v>#REF!</v>
      </c>
      <c r="AC60" t="e">
        <f t="shared" si="0"/>
        <v>#REF!</v>
      </c>
    </row>
    <row r="61" spans="1:29" ht="12.75">
      <c r="A61" t="s">
        <v>213</v>
      </c>
      <c r="B61" s="29" t="e">
        <f>SUM(AC2:AC101)</f>
        <v>#REF!</v>
      </c>
      <c r="D61" t="s">
        <v>109</v>
      </c>
      <c r="E61">
        <v>1</v>
      </c>
      <c r="F61">
        <f>Bilanca!I69</f>
        <v>60</v>
      </c>
      <c r="G61">
        <f>IF(Bilanca!J69=0,"",Bilanca!J69)</f>
      </c>
      <c r="H61" s="29">
        <f>J61/100*F61+2*K61/100*F61</f>
        <v>24988427901.6</v>
      </c>
      <c r="I61">
        <f>ABS(ROUND(J61,0)-J61)+ABS(ROUND(K61,0)-K61)</f>
        <v>0</v>
      </c>
      <c r="J61" s="51">
        <f>Bilanca!K69</f>
        <v>14471958898</v>
      </c>
      <c r="K61" s="52">
        <f>Bilanca!L69</f>
        <v>13587710469</v>
      </c>
      <c r="L61" s="51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2"/>
      <c r="Y61" s="19" t="e">
        <f>IF(#REF!&lt;&gt;"",TEXT(#REF!,"00000000"),"")</f>
        <v>#REF!</v>
      </c>
      <c r="Z61" s="19" t="e">
        <f>IF(#REF!&lt;&gt;"",#REF!,"")</f>
        <v>#REF!</v>
      </c>
      <c r="AA61" s="19" t="e">
        <f>IF(#REF!&lt;&gt;"",#REF!,"")</f>
        <v>#REF!</v>
      </c>
      <c r="AB61" s="20" t="e">
        <f>IF(#REF!&lt;&gt;"",#REF!,0)</f>
        <v>#REF!</v>
      </c>
      <c r="AC61" t="e">
        <f t="shared" si="0"/>
        <v>#REF!</v>
      </c>
    </row>
    <row r="62" spans="1:29" ht="12.75">
      <c r="A62" t="s">
        <v>82</v>
      </c>
      <c r="B62" s="16" t="e">
        <f>#REF!</f>
        <v>#REF!</v>
      </c>
      <c r="D62" t="s">
        <v>109</v>
      </c>
      <c r="E62">
        <v>1</v>
      </c>
      <c r="F62">
        <f>Bilanca!I70</f>
        <v>61</v>
      </c>
      <c r="G62">
        <f>IF(Bilanca!J70=0,"",Bilanca!J70)</f>
      </c>
      <c r="H62" s="29">
        <f>J62/100*F62+2*K62/100*F62</f>
        <v>0</v>
      </c>
      <c r="I62" s="25">
        <f>ABS(ROUND(J62,0)-J62)+ABS(ROUND(K62,0)-K62)</f>
        <v>0</v>
      </c>
      <c r="J62" s="51">
        <f>Bilanca!K70</f>
        <v>0</v>
      </c>
      <c r="K62" s="52">
        <f>Bilanca!L70</f>
        <v>0</v>
      </c>
      <c r="L62" s="51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2"/>
      <c r="Y62" s="19" t="e">
        <f>IF(#REF!&lt;&gt;"",TEXT(#REF!,"00000000"),"")</f>
        <v>#REF!</v>
      </c>
      <c r="Z62" s="19" t="e">
        <f>IF(#REF!&lt;&gt;"",#REF!,"")</f>
        <v>#REF!</v>
      </c>
      <c r="AA62" s="19" t="e">
        <f>IF(#REF!&lt;&gt;"",#REF!,"")</f>
        <v>#REF!</v>
      </c>
      <c r="AB62" s="20" t="e">
        <f>IF(#REF!&lt;&gt;"",#REF!,0)</f>
        <v>#REF!</v>
      </c>
      <c r="AC62" t="e">
        <f t="shared" si="0"/>
        <v>#REF!</v>
      </c>
    </row>
    <row r="63" spans="4:29" ht="12.75">
      <c r="D63" t="s">
        <v>109</v>
      </c>
      <c r="E63">
        <v>1</v>
      </c>
      <c r="F63">
        <f>Bilanca!I72</f>
        <v>62</v>
      </c>
      <c r="G63">
        <f>IF(Bilanca!J72=0,"",Bilanca!J72)</f>
      </c>
      <c r="H63" s="29">
        <f>J63/100*F63+2*K63/100*F63</f>
        <v>21160106211.54</v>
      </c>
      <c r="I63">
        <f>ABS(ROUND(J63,0)-J63)+ABS(ROUND(K63,0)-K63)</f>
        <v>0</v>
      </c>
      <c r="J63" s="51">
        <f>Bilanca!K72</f>
        <v>12011966595</v>
      </c>
      <c r="K63" s="52">
        <f>Bilanca!L72</f>
        <v>11058618486</v>
      </c>
      <c r="L63" s="51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2"/>
      <c r="Y63" s="19" t="e">
        <f>IF(#REF!&lt;&gt;"",TEXT(#REF!,"00000000"),"")</f>
        <v>#REF!</v>
      </c>
      <c r="Z63" s="19" t="e">
        <f>IF(#REF!&lt;&gt;"",#REF!,"")</f>
        <v>#REF!</v>
      </c>
      <c r="AA63" s="19" t="e">
        <f>IF(#REF!&lt;&gt;"",#REF!,"")</f>
        <v>#REF!</v>
      </c>
      <c r="AB63" s="20" t="e">
        <f>IF(#REF!&lt;&gt;"",#REF!,0)</f>
        <v>#REF!</v>
      </c>
      <c r="AC63" t="e">
        <f t="shared" si="0"/>
        <v>#REF!</v>
      </c>
    </row>
    <row r="64" spans="4:29" ht="12.75">
      <c r="D64" t="s">
        <v>109</v>
      </c>
      <c r="E64">
        <v>1</v>
      </c>
      <c r="F64">
        <f>Bilanca!I73</f>
        <v>63</v>
      </c>
      <c r="G64">
        <f>IF(Bilanca!J73=0,"",Bilanca!J73)</f>
      </c>
      <c r="H64" s="29">
        <f>J64/100*F64+2*K64/100*F64</f>
        <v>15476933115</v>
      </c>
      <c r="I64">
        <f>ABS(ROUND(J64,0)-J64)+ABS(ROUND(K64,0)-K64)</f>
        <v>0</v>
      </c>
      <c r="J64" s="51">
        <f>Bilanca!K73</f>
        <v>8188853500</v>
      </c>
      <c r="K64" s="52">
        <f>Bilanca!L73</f>
        <v>8188853500</v>
      </c>
      <c r="L64" s="51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2"/>
      <c r="Y64" s="19" t="e">
        <f>IF(#REF!&lt;&gt;"",TEXT(#REF!,"00000000"),"")</f>
        <v>#REF!</v>
      </c>
      <c r="Z64" s="19" t="e">
        <f>IF(#REF!&lt;&gt;"",#REF!,"")</f>
        <v>#REF!</v>
      </c>
      <c r="AA64" s="19" t="e">
        <f>IF(#REF!&lt;&gt;"",#REF!,"")</f>
        <v>#REF!</v>
      </c>
      <c r="AB64" s="20" t="e">
        <f>IF(#REF!&lt;&gt;"",#REF!,0)</f>
        <v>#REF!</v>
      </c>
      <c r="AC64" t="e">
        <f t="shared" si="0"/>
        <v>#REF!</v>
      </c>
    </row>
    <row r="65" spans="4:29" ht="12.75">
      <c r="D65" t="s">
        <v>109</v>
      </c>
      <c r="E65">
        <v>1</v>
      </c>
      <c r="F65">
        <f>Bilanca!I74</f>
        <v>64</v>
      </c>
      <c r="G65">
        <f>IF(Bilanca!J74=0,"",Bilanca!J74)</f>
      </c>
      <c r="H65" s="29">
        <f aca="true" t="shared" si="5" ref="H65:H98">J65/100*F65+2*K65/100*F65</f>
        <v>0</v>
      </c>
      <c r="I65">
        <f aca="true" t="shared" si="6" ref="I65:I98">ABS(ROUND(J65,0)-J65)+ABS(ROUND(K65,0)-K65)</f>
        <v>0</v>
      </c>
      <c r="J65" s="51">
        <f>Bilanca!K74</f>
        <v>0</v>
      </c>
      <c r="K65" s="52">
        <f>Bilanca!L74</f>
        <v>0</v>
      </c>
      <c r="L65" s="51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2"/>
      <c r="Y65" s="19" t="e">
        <f>IF(#REF!&lt;&gt;"",TEXT(#REF!,"00000000"),"")</f>
        <v>#REF!</v>
      </c>
      <c r="Z65" s="19" t="e">
        <f>IF(#REF!&lt;&gt;"",#REF!,"")</f>
        <v>#REF!</v>
      </c>
      <c r="AA65" s="19" t="e">
        <f>IF(#REF!&lt;&gt;"",#REF!,"")</f>
        <v>#REF!</v>
      </c>
      <c r="AB65" s="20" t="e">
        <f>IF(#REF!&lt;&gt;"",#REF!,0)</f>
        <v>#REF!</v>
      </c>
      <c r="AC65" t="e">
        <f t="shared" si="0"/>
        <v>#REF!</v>
      </c>
    </row>
    <row r="66" spans="4:29" ht="12.75">
      <c r="D66" t="s">
        <v>109</v>
      </c>
      <c r="E66">
        <v>1</v>
      </c>
      <c r="F66">
        <f>Bilanca!I75</f>
        <v>65</v>
      </c>
      <c r="G66">
        <f>IF(Bilanca!J75=0,"",Bilanca!J75)</f>
      </c>
      <c r="H66" s="29">
        <f t="shared" si="5"/>
        <v>798413216.25</v>
      </c>
      <c r="I66">
        <f t="shared" si="6"/>
        <v>0</v>
      </c>
      <c r="J66" s="51">
        <f>Bilanca!K75</f>
        <v>409442675</v>
      </c>
      <c r="K66" s="52">
        <f>Bilanca!L75</f>
        <v>409442675</v>
      </c>
      <c r="L66" s="51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2"/>
      <c r="Y66" s="19" t="e">
        <f>IF(#REF!&lt;&gt;"",TEXT(#REF!,"00000000"),"")</f>
        <v>#REF!</v>
      </c>
      <c r="Z66" s="19" t="e">
        <f>IF(#REF!&lt;&gt;"",#REF!,"")</f>
        <v>#REF!</v>
      </c>
      <c r="AA66" s="19" t="e">
        <f>IF(#REF!&lt;&gt;"",#REF!,"")</f>
        <v>#REF!</v>
      </c>
      <c r="AB66" s="20" t="e">
        <f>IF(#REF!&lt;&gt;"",#REF!,0)</f>
        <v>#REF!</v>
      </c>
      <c r="AC66" t="e">
        <f t="shared" si="0"/>
        <v>#REF!</v>
      </c>
    </row>
    <row r="67" spans="4:29" ht="12.75">
      <c r="D67" t="s">
        <v>109</v>
      </c>
      <c r="E67">
        <v>1</v>
      </c>
      <c r="F67">
        <f>Bilanca!I76</f>
        <v>66</v>
      </c>
      <c r="G67">
        <f>IF(Bilanca!J76=0,"",Bilanca!J76)</f>
      </c>
      <c r="H67" s="29">
        <f t="shared" si="5"/>
        <v>810696496.5</v>
      </c>
      <c r="I67">
        <f t="shared" si="6"/>
        <v>0</v>
      </c>
      <c r="J67" s="51">
        <f>Bilanca!K76</f>
        <v>409442675</v>
      </c>
      <c r="K67" s="52">
        <f>Bilanca!L76</f>
        <v>409442675</v>
      </c>
      <c r="L67" s="51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2"/>
      <c r="Y67" s="19" t="e">
        <f>IF(#REF!&lt;&gt;"",TEXT(#REF!,"00000000"),"")</f>
        <v>#REF!</v>
      </c>
      <c r="Z67" s="19" t="e">
        <f>IF(#REF!&lt;&gt;"",#REF!,"")</f>
        <v>#REF!</v>
      </c>
      <c r="AA67" s="19" t="e">
        <f>IF(#REF!&lt;&gt;"",#REF!,"")</f>
        <v>#REF!</v>
      </c>
      <c r="AB67" s="20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109</v>
      </c>
      <c r="E68">
        <v>1</v>
      </c>
      <c r="F68">
        <f>Bilanca!I77</f>
        <v>67</v>
      </c>
      <c r="G68">
        <f>IF(Bilanca!J77=0,"",Bilanca!J77)</f>
      </c>
      <c r="H68" s="29">
        <f t="shared" si="5"/>
        <v>0</v>
      </c>
      <c r="I68">
        <f t="shared" si="6"/>
        <v>0</v>
      </c>
      <c r="J68" s="51">
        <f>Bilanca!K77</f>
        <v>0</v>
      </c>
      <c r="K68" s="52">
        <f>Bilanca!L77</f>
        <v>0</v>
      </c>
      <c r="L68" s="51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2"/>
      <c r="Y68" s="19" t="e">
        <f>IF(#REF!&lt;&gt;"",TEXT(#REF!,"00000000"),"")</f>
        <v>#REF!</v>
      </c>
      <c r="Z68" s="19" t="e">
        <f>IF(#REF!&lt;&gt;"",#REF!,"")</f>
        <v>#REF!</v>
      </c>
      <c r="AA68" s="19" t="e">
        <f>IF(#REF!&lt;&gt;"",#REF!,"")</f>
        <v>#REF!</v>
      </c>
      <c r="AB68" s="20" t="e">
        <f>IF(#REF!&lt;&gt;"",#REF!,0)</f>
        <v>#REF!</v>
      </c>
      <c r="AC68" t="e">
        <f t="shared" si="7"/>
        <v>#REF!</v>
      </c>
    </row>
    <row r="69" spans="4:29" ht="12.75">
      <c r="D69" t="s">
        <v>109</v>
      </c>
      <c r="E69">
        <v>1</v>
      </c>
      <c r="F69">
        <f>Bilanca!I78</f>
        <v>68</v>
      </c>
      <c r="G69">
        <f>IF(Bilanca!J78=0,"",Bilanca!J78)</f>
      </c>
      <c r="H69" s="29">
        <f t="shared" si="5"/>
        <v>0</v>
      </c>
      <c r="I69">
        <f t="shared" si="6"/>
        <v>0</v>
      </c>
      <c r="J69" s="51">
        <f>Bilanca!K78</f>
        <v>0</v>
      </c>
      <c r="K69" s="52">
        <f>Bilanca!L78</f>
        <v>0</v>
      </c>
      <c r="L69" s="51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2"/>
      <c r="Y69" s="19" t="e">
        <f>IF(#REF!&lt;&gt;"",TEXT(#REF!,"00000000"),"")</f>
        <v>#REF!</v>
      </c>
      <c r="Z69" s="19" t="e">
        <f>IF(#REF!&lt;&gt;"",#REF!,"")</f>
        <v>#REF!</v>
      </c>
      <c r="AA69" s="19" t="e">
        <f>IF(#REF!&lt;&gt;"",#REF!,"")</f>
        <v>#REF!</v>
      </c>
      <c r="AB69" s="20" t="e">
        <f>IF(#REF!&lt;&gt;"",#REF!,0)</f>
        <v>#REF!</v>
      </c>
      <c r="AC69" t="e">
        <f t="shared" si="7"/>
        <v>#REF!</v>
      </c>
    </row>
    <row r="70" spans="4:29" ht="12.75">
      <c r="D70" t="s">
        <v>109</v>
      </c>
      <c r="E70">
        <v>1</v>
      </c>
      <c r="F70">
        <f>Bilanca!I79</f>
        <v>69</v>
      </c>
      <c r="G70">
        <f>IF(Bilanca!J79=0,"",Bilanca!J79)</f>
      </c>
      <c r="H70" s="29">
        <f t="shared" si="5"/>
        <v>0</v>
      </c>
      <c r="I70">
        <f t="shared" si="6"/>
        <v>0</v>
      </c>
      <c r="J70" s="51">
        <f>Bilanca!K79</f>
        <v>0</v>
      </c>
      <c r="K70" s="52">
        <f>Bilanca!L79</f>
        <v>0</v>
      </c>
      <c r="L70" s="51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2"/>
      <c r="Y70" s="19" t="e">
        <f>IF(#REF!&lt;&gt;"",TEXT(#REF!,"00000000"),"")</f>
        <v>#REF!</v>
      </c>
      <c r="Z70" s="19" t="e">
        <f>IF(#REF!&lt;&gt;"",#REF!,"")</f>
        <v>#REF!</v>
      </c>
      <c r="AA70" s="19" t="e">
        <f>IF(#REF!&lt;&gt;"",#REF!,"")</f>
        <v>#REF!</v>
      </c>
      <c r="AB70" s="20" t="e">
        <f>IF(#REF!&lt;&gt;"",#REF!,0)</f>
        <v>#REF!</v>
      </c>
      <c r="AC70" t="e">
        <f t="shared" si="7"/>
        <v>#REF!</v>
      </c>
    </row>
    <row r="71" spans="4:29" ht="12.75">
      <c r="D71" t="s">
        <v>109</v>
      </c>
      <c r="E71">
        <v>1</v>
      </c>
      <c r="F71">
        <f>Bilanca!I80</f>
        <v>70</v>
      </c>
      <c r="G71">
        <f>IF(Bilanca!J80=0,"",Bilanca!J80)</f>
      </c>
      <c r="H71" s="29">
        <f t="shared" si="5"/>
        <v>0</v>
      </c>
      <c r="I71">
        <f t="shared" si="6"/>
        <v>0</v>
      </c>
      <c r="J71" s="51">
        <f>Bilanca!K80</f>
        <v>0</v>
      </c>
      <c r="K71" s="52">
        <f>Bilanca!L80</f>
        <v>0</v>
      </c>
      <c r="L71" s="51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2"/>
      <c r="Y71" s="19" t="e">
        <f>IF(#REF!&lt;&gt;"",TEXT(#REF!,"00000000"),"")</f>
        <v>#REF!</v>
      </c>
      <c r="Z71" s="19" t="e">
        <f>IF(#REF!&lt;&gt;"",#REF!,"")</f>
        <v>#REF!</v>
      </c>
      <c r="AA71" s="19" t="e">
        <f>IF(#REF!&lt;&gt;"",#REF!,"")</f>
        <v>#REF!</v>
      </c>
      <c r="AB71" s="20" t="e">
        <f>IF(#REF!&lt;&gt;"",#REF!,0)</f>
        <v>#REF!</v>
      </c>
      <c r="AC71" t="e">
        <f t="shared" si="7"/>
        <v>#REF!</v>
      </c>
    </row>
    <row r="72" spans="4:29" ht="12.75">
      <c r="D72" t="s">
        <v>109</v>
      </c>
      <c r="E72">
        <v>1</v>
      </c>
      <c r="F72">
        <f>Bilanca!I81</f>
        <v>71</v>
      </c>
      <c r="G72">
        <f>IF(Bilanca!J81=0,"",Bilanca!J81)</f>
      </c>
      <c r="H72" s="29">
        <f t="shared" si="5"/>
        <v>-5446921.91</v>
      </c>
      <c r="I72">
        <f t="shared" si="6"/>
        <v>0</v>
      </c>
      <c r="J72" s="51">
        <f>Bilanca!K81</f>
        <v>-3612577</v>
      </c>
      <c r="K72" s="52">
        <f>Bilanca!L81</f>
        <v>-2029572</v>
      </c>
      <c r="L72" s="51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2"/>
      <c r="Y72" s="19" t="e">
        <f>IF(#REF!&lt;&gt;"",TEXT(#REF!,"00000000"),"")</f>
        <v>#REF!</v>
      </c>
      <c r="Z72" s="19" t="e">
        <f>IF(#REF!&lt;&gt;"",#REF!,"")</f>
        <v>#REF!</v>
      </c>
      <c r="AA72" s="19" t="e">
        <f>IF(#REF!&lt;&gt;"",#REF!,"")</f>
        <v>#REF!</v>
      </c>
      <c r="AB72" s="20" t="e">
        <f>IF(#REF!&lt;&gt;"",#REF!,0)</f>
        <v>#REF!</v>
      </c>
      <c r="AC72" t="e">
        <f t="shared" si="7"/>
        <v>#REF!</v>
      </c>
    </row>
    <row r="73" spans="4:29" ht="12.75">
      <c r="D73" t="s">
        <v>109</v>
      </c>
      <c r="E73">
        <v>1</v>
      </c>
      <c r="F73">
        <f>Bilanca!I82</f>
        <v>72</v>
      </c>
      <c r="G73">
        <f>IF(Bilanca!J82=0,"",Bilanca!J82)</f>
      </c>
      <c r="H73" s="29">
        <f t="shared" si="5"/>
        <v>1910797390.8000002</v>
      </c>
      <c r="I73">
        <f t="shared" si="6"/>
        <v>0</v>
      </c>
      <c r="J73" s="51">
        <f>Bilanca!K82</f>
        <v>1392786289</v>
      </c>
      <c r="K73" s="52">
        <f>Bilanca!L82</f>
        <v>630549488</v>
      </c>
      <c r="L73" s="51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2"/>
      <c r="Y73" s="19" t="e">
        <f>IF(#REF!&lt;&gt;"",TEXT(#REF!,"00000000"),"")</f>
        <v>#REF!</v>
      </c>
      <c r="Z73" s="19" t="e">
        <f>IF(#REF!&lt;&gt;"",#REF!,"")</f>
        <v>#REF!</v>
      </c>
      <c r="AA73" s="19" t="e">
        <f>IF(#REF!&lt;&gt;"",#REF!,"")</f>
        <v>#REF!</v>
      </c>
      <c r="AB73" s="20" t="e">
        <f>IF(#REF!&lt;&gt;"",#REF!,0)</f>
        <v>#REF!</v>
      </c>
      <c r="AC73" t="e">
        <f t="shared" si="7"/>
        <v>#REF!</v>
      </c>
    </row>
    <row r="74" spans="4:29" ht="12.75">
      <c r="D74" t="s">
        <v>109</v>
      </c>
      <c r="E74">
        <v>1</v>
      </c>
      <c r="F74">
        <f>Bilanca!I83</f>
        <v>73</v>
      </c>
      <c r="G74">
        <f>IF(Bilanca!J83=0,"",Bilanca!J83)</f>
      </c>
      <c r="H74" s="29">
        <f t="shared" si="5"/>
        <v>1937336243.45</v>
      </c>
      <c r="I74">
        <f t="shared" si="6"/>
        <v>0</v>
      </c>
      <c r="J74" s="51">
        <f>Bilanca!K83</f>
        <v>1392786289</v>
      </c>
      <c r="K74" s="52">
        <f>Bilanca!L83</f>
        <v>630549488</v>
      </c>
      <c r="L74" s="51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2"/>
      <c r="Y74" s="19" t="e">
        <f>IF(#REF!&lt;&gt;"",TEXT(#REF!,"00000000"),"")</f>
        <v>#REF!</v>
      </c>
      <c r="Z74" s="19" t="e">
        <f>IF(#REF!&lt;&gt;"",#REF!,"")</f>
        <v>#REF!</v>
      </c>
      <c r="AA74" s="19" t="e">
        <f>IF(#REF!&lt;&gt;"",#REF!,"")</f>
        <v>#REF!</v>
      </c>
      <c r="AB74" s="20" t="e">
        <f>IF(#REF!&lt;&gt;"",#REF!,0)</f>
        <v>#REF!</v>
      </c>
      <c r="AC74" t="e">
        <f t="shared" si="7"/>
        <v>#REF!</v>
      </c>
    </row>
    <row r="75" spans="4:29" ht="12.75">
      <c r="D75" t="s">
        <v>109</v>
      </c>
      <c r="E75">
        <v>1</v>
      </c>
      <c r="F75">
        <f>Bilanca!I84</f>
        <v>74</v>
      </c>
      <c r="G75">
        <f>IF(Bilanca!J84=0,"",Bilanca!J84)</f>
      </c>
      <c r="H75" s="29">
        <f t="shared" si="5"/>
        <v>0</v>
      </c>
      <c r="I75">
        <f t="shared" si="6"/>
        <v>0</v>
      </c>
      <c r="J75" s="51">
        <f>Bilanca!K84</f>
        <v>0</v>
      </c>
      <c r="K75" s="52">
        <f>Bilanca!L84</f>
        <v>0</v>
      </c>
      <c r="L75" s="51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2"/>
      <c r="Y75" s="19" t="e">
        <f>IF(#REF!&lt;&gt;"",TEXT(#REF!,"00000000"),"")</f>
        <v>#REF!</v>
      </c>
      <c r="Z75" s="19" t="e">
        <f>IF(#REF!&lt;&gt;"",#REF!,"")</f>
        <v>#REF!</v>
      </c>
      <c r="AA75" s="19" t="e">
        <f>IF(#REF!&lt;&gt;"",#REF!,"")</f>
        <v>#REF!</v>
      </c>
      <c r="AB75" s="20" t="e">
        <f>IF(#REF!&lt;&gt;"",#REF!,0)</f>
        <v>#REF!</v>
      </c>
      <c r="AC75" t="e">
        <f t="shared" si="7"/>
        <v>#REF!</v>
      </c>
    </row>
    <row r="76" spans="4:29" ht="12.75">
      <c r="D76" t="s">
        <v>109</v>
      </c>
      <c r="E76">
        <v>1</v>
      </c>
      <c r="F76">
        <f>Bilanca!I85</f>
        <v>75</v>
      </c>
      <c r="G76">
        <f>IF(Bilanca!J85=0,"",Bilanca!J85)</f>
      </c>
      <c r="H76" s="29">
        <f t="shared" si="5"/>
        <v>4263715437.75</v>
      </c>
      <c r="I76">
        <f t="shared" si="6"/>
        <v>0</v>
      </c>
      <c r="J76" s="51">
        <f>Bilanca!K85</f>
        <v>2023436693</v>
      </c>
      <c r="K76" s="52">
        <f>Bilanca!L85</f>
        <v>1830758612</v>
      </c>
      <c r="L76" s="51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2"/>
      <c r="Y76" s="19" t="e">
        <f>IF(#REF!&lt;&gt;"",TEXT(#REF!,"00000000"),"")</f>
        <v>#REF!</v>
      </c>
      <c r="Z76" s="19" t="e">
        <f>IF(#REF!&lt;&gt;"",#REF!,"")</f>
        <v>#REF!</v>
      </c>
      <c r="AA76" s="19" t="e">
        <f>IF(#REF!&lt;&gt;"",#REF!,"")</f>
        <v>#REF!</v>
      </c>
      <c r="AB76" s="20" t="e">
        <f>IF(#REF!&lt;&gt;"",#REF!,0)</f>
        <v>#REF!</v>
      </c>
      <c r="AC76" t="e">
        <f t="shared" si="7"/>
        <v>#REF!</v>
      </c>
    </row>
    <row r="77" spans="4:29" ht="12.75">
      <c r="D77" t="s">
        <v>109</v>
      </c>
      <c r="E77">
        <v>1</v>
      </c>
      <c r="F77">
        <f>Bilanca!I86</f>
        <v>76</v>
      </c>
      <c r="G77">
        <f>IF(Bilanca!J86=0,"",Bilanca!J86)</f>
      </c>
      <c r="H77" s="29">
        <f t="shared" si="5"/>
        <v>4320564976.92</v>
      </c>
      <c r="I77">
        <f t="shared" si="6"/>
        <v>0</v>
      </c>
      <c r="J77" s="51">
        <f>Bilanca!K86</f>
        <v>2023436693</v>
      </c>
      <c r="K77" s="52">
        <f>Bilanca!L86</f>
        <v>1830758612</v>
      </c>
      <c r="L77" s="51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2"/>
      <c r="Y77" s="19" t="e">
        <f>IF(#REF!&lt;&gt;"",TEXT(#REF!,"00000000"),"")</f>
        <v>#REF!</v>
      </c>
      <c r="Z77" s="19" t="e">
        <f>IF(#REF!&lt;&gt;"",#REF!,"")</f>
        <v>#REF!</v>
      </c>
      <c r="AA77" s="19" t="e">
        <f>IF(#REF!&lt;&gt;"",#REF!,"")</f>
        <v>#REF!</v>
      </c>
      <c r="AB77" s="20" t="e">
        <f>IF(#REF!&lt;&gt;"",#REF!,0)</f>
        <v>#REF!</v>
      </c>
      <c r="AC77" t="e">
        <f t="shared" si="7"/>
        <v>#REF!</v>
      </c>
    </row>
    <row r="78" spans="4:29" ht="12.75">
      <c r="D78" t="s">
        <v>109</v>
      </c>
      <c r="E78">
        <v>1</v>
      </c>
      <c r="F78">
        <f>Bilanca!I87</f>
        <v>77</v>
      </c>
      <c r="G78">
        <f>IF(Bilanca!J87=0,"",Bilanca!J87)</f>
      </c>
      <c r="H78" s="29">
        <f t="shared" si="5"/>
        <v>0</v>
      </c>
      <c r="I78">
        <f t="shared" si="6"/>
        <v>0</v>
      </c>
      <c r="J78" s="51">
        <f>Bilanca!K87</f>
        <v>0</v>
      </c>
      <c r="K78" s="52">
        <f>Bilanca!L87</f>
        <v>0</v>
      </c>
      <c r="L78" s="51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2"/>
      <c r="Y78" s="19" t="e">
        <f>IF(#REF!&lt;&gt;"",TEXT(#REF!,"00000000"),"")</f>
        <v>#REF!</v>
      </c>
      <c r="Z78" s="19" t="e">
        <f>IF(#REF!&lt;&gt;"",#REF!,"")</f>
        <v>#REF!</v>
      </c>
      <c r="AA78" s="19" t="e">
        <f>IF(#REF!&lt;&gt;"",#REF!,"")</f>
        <v>#REF!</v>
      </c>
      <c r="AB78" s="20" t="e">
        <f>IF(#REF!&lt;&gt;"",#REF!,0)</f>
        <v>#REF!</v>
      </c>
      <c r="AC78" t="e">
        <f t="shared" si="7"/>
        <v>#REF!</v>
      </c>
    </row>
    <row r="79" spans="4:29" ht="12.75">
      <c r="D79" t="s">
        <v>109</v>
      </c>
      <c r="E79">
        <v>1</v>
      </c>
      <c r="F79">
        <f>Bilanca!I88</f>
        <v>78</v>
      </c>
      <c r="G79">
        <f>IF(Bilanca!J88=0,"",Bilanca!J88)</f>
      </c>
      <c r="H79" s="29">
        <f t="shared" si="5"/>
        <v>2455113.1799999997</v>
      </c>
      <c r="I79">
        <f t="shared" si="6"/>
        <v>0</v>
      </c>
      <c r="J79" s="51">
        <f>Bilanca!K88</f>
        <v>1060015</v>
      </c>
      <c r="K79" s="52">
        <f>Bilanca!L88</f>
        <v>1043783</v>
      </c>
      <c r="L79" s="51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2"/>
      <c r="Y79" s="19" t="e">
        <f>IF(#REF!&lt;&gt;"",TEXT(#REF!,"00000000"),"")</f>
        <v>#REF!</v>
      </c>
      <c r="Z79" s="19" t="e">
        <f>IF(#REF!&lt;&gt;"",#REF!,"")</f>
        <v>#REF!</v>
      </c>
      <c r="AA79" s="19" t="e">
        <f>IF(#REF!&lt;&gt;"",#REF!,"")</f>
        <v>#REF!</v>
      </c>
      <c r="AB79" s="20" t="e">
        <f>IF(#REF!&lt;&gt;"",#REF!,0)</f>
        <v>#REF!</v>
      </c>
      <c r="AC79" t="e">
        <f t="shared" si="7"/>
        <v>#REF!</v>
      </c>
    </row>
    <row r="80" spans="4:29" ht="12.75">
      <c r="D80" t="s">
        <v>109</v>
      </c>
      <c r="E80">
        <v>1</v>
      </c>
      <c r="F80">
        <f>Bilanca!I89</f>
        <v>79</v>
      </c>
      <c r="G80">
        <f>IF(Bilanca!J89=0,"",Bilanca!J89)</f>
      </c>
      <c r="H80" s="29">
        <f t="shared" si="5"/>
        <v>1011846701.1099999</v>
      </c>
      <c r="I80">
        <f t="shared" si="6"/>
        <v>0</v>
      </c>
      <c r="J80" s="51">
        <f>Bilanca!K89</f>
        <v>427911093</v>
      </c>
      <c r="K80" s="52">
        <f>Bilanca!L89</f>
        <v>426453758</v>
      </c>
      <c r="L80" s="51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2"/>
      <c r="Y80" s="19" t="e">
        <f>IF(#REF!&lt;&gt;"",TEXT(#REF!,"00000000"),"")</f>
        <v>#REF!</v>
      </c>
      <c r="Z80" s="19" t="e">
        <f>IF(#REF!&lt;&gt;"",#REF!,"")</f>
        <v>#REF!</v>
      </c>
      <c r="AA80" s="19" t="e">
        <f>IF(#REF!&lt;&gt;"",#REF!,"")</f>
        <v>#REF!</v>
      </c>
      <c r="AB80" s="20" t="e">
        <f>IF(#REF!&lt;&gt;"",#REF!,0)</f>
        <v>#REF!</v>
      </c>
      <c r="AC80" t="e">
        <f t="shared" si="7"/>
        <v>#REF!</v>
      </c>
    </row>
    <row r="81" spans="4:29" ht="12.75">
      <c r="D81" t="s">
        <v>109</v>
      </c>
      <c r="E81">
        <v>1</v>
      </c>
      <c r="F81">
        <f>Bilanca!I90</f>
        <v>80</v>
      </c>
      <c r="G81">
        <f>IF(Bilanca!J90=0,"",Bilanca!J90)</f>
      </c>
      <c r="H81" s="29">
        <f t="shared" si="5"/>
        <v>764526644.8</v>
      </c>
      <c r="I81">
        <f t="shared" si="6"/>
        <v>0</v>
      </c>
      <c r="J81" s="51">
        <f>Bilanca!K90</f>
        <v>304925590</v>
      </c>
      <c r="K81" s="52">
        <f>Bilanca!L90</f>
        <v>325366358</v>
      </c>
      <c r="L81" s="51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2"/>
      <c r="Y81" s="19" t="e">
        <f>IF(#REF!&lt;&gt;"",TEXT(#REF!,"00000000"),"")</f>
        <v>#REF!</v>
      </c>
      <c r="Z81" s="19" t="e">
        <f>IF(#REF!&lt;&gt;"",#REF!,"")</f>
        <v>#REF!</v>
      </c>
      <c r="AA81" s="19" t="e">
        <f>IF(#REF!&lt;&gt;"",#REF!,"")</f>
        <v>#REF!</v>
      </c>
      <c r="AB81" s="20" t="e">
        <f>IF(#REF!&lt;&gt;"",#REF!,0)</f>
        <v>#REF!</v>
      </c>
      <c r="AC81" t="e">
        <f t="shared" si="7"/>
        <v>#REF!</v>
      </c>
    </row>
    <row r="82" spans="4:29" ht="12.75">
      <c r="D82" t="s">
        <v>109</v>
      </c>
      <c r="E82">
        <v>1</v>
      </c>
      <c r="F82">
        <f>Bilanca!I91</f>
        <v>81</v>
      </c>
      <c r="G82">
        <f>IF(Bilanca!J91=0,"",Bilanca!J91)</f>
      </c>
      <c r="H82" s="29">
        <f t="shared" si="5"/>
        <v>0</v>
      </c>
      <c r="I82">
        <f t="shared" si="6"/>
        <v>0</v>
      </c>
      <c r="J82" s="51">
        <f>Bilanca!K91</f>
        <v>0</v>
      </c>
      <c r="K82" s="52">
        <f>Bilanca!L91</f>
        <v>0</v>
      </c>
      <c r="L82" s="51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2"/>
      <c r="Y82" s="19" t="e">
        <f>IF(#REF!&lt;&gt;"",TEXT(#REF!,"00000000"),"")</f>
        <v>#REF!</v>
      </c>
      <c r="Z82" s="19" t="e">
        <f>IF(#REF!&lt;&gt;"",#REF!,"")</f>
        <v>#REF!</v>
      </c>
      <c r="AA82" s="19" t="e">
        <f>IF(#REF!&lt;&gt;"",#REF!,"")</f>
        <v>#REF!</v>
      </c>
      <c r="AB82" s="20" t="e">
        <f>IF(#REF!&lt;&gt;"",#REF!,0)</f>
        <v>#REF!</v>
      </c>
      <c r="AC82" t="e">
        <f t="shared" si="7"/>
        <v>#REF!</v>
      </c>
    </row>
    <row r="83" spans="4:29" ht="12.75">
      <c r="D83" t="s">
        <v>109</v>
      </c>
      <c r="E83">
        <v>1</v>
      </c>
      <c r="F83">
        <f>Bilanca!I92</f>
        <v>82</v>
      </c>
      <c r="G83">
        <f>IF(Bilanca!J92=0,"",Bilanca!J92)</f>
      </c>
      <c r="H83" s="29">
        <f t="shared" si="5"/>
        <v>266631448.46</v>
      </c>
      <c r="I83">
        <f t="shared" si="6"/>
        <v>0</v>
      </c>
      <c r="J83" s="51">
        <f>Bilanca!K92</f>
        <v>122985503</v>
      </c>
      <c r="K83" s="52">
        <f>Bilanca!L92</f>
        <v>101087400</v>
      </c>
      <c r="L83" s="51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2"/>
      <c r="Y83" s="19" t="e">
        <f>IF(#REF!&lt;&gt;"",TEXT(#REF!,"00000000"),"")</f>
        <v>#REF!</v>
      </c>
      <c r="Z83" s="19" t="e">
        <f>IF(#REF!&lt;&gt;"",#REF!,"")</f>
        <v>#REF!</v>
      </c>
      <c r="AA83" s="19" t="e">
        <f>IF(#REF!&lt;&gt;"",#REF!,"")</f>
        <v>#REF!</v>
      </c>
      <c r="AB83" s="20" t="e">
        <f>IF(#REF!&lt;&gt;"",#REF!,0)</f>
        <v>#REF!</v>
      </c>
      <c r="AC83" t="e">
        <f t="shared" si="7"/>
        <v>#REF!</v>
      </c>
    </row>
    <row r="84" spans="4:29" ht="12.75">
      <c r="D84" t="s">
        <v>109</v>
      </c>
      <c r="E84">
        <v>1</v>
      </c>
      <c r="F84">
        <f>Bilanca!I93</f>
        <v>83</v>
      </c>
      <c r="G84">
        <f>IF(Bilanca!J93=0,"",Bilanca!J93)</f>
      </c>
      <c r="H84" s="29">
        <f t="shared" si="5"/>
        <v>91616625.91000001</v>
      </c>
      <c r="I84">
        <f t="shared" si="6"/>
        <v>0</v>
      </c>
      <c r="J84" s="51">
        <f>Bilanca!K93</f>
        <v>26545599</v>
      </c>
      <c r="K84" s="52">
        <f>Bilanca!L93</f>
        <v>41917939</v>
      </c>
      <c r="L84" s="51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2"/>
      <c r="Y84" s="19" t="e">
        <f>IF(#REF!&lt;&gt;"",TEXT(#REF!,"00000000"),"")</f>
        <v>#REF!</v>
      </c>
      <c r="Z84" s="19" t="e">
        <f>IF(#REF!&lt;&gt;"",#REF!,"")</f>
        <v>#REF!</v>
      </c>
      <c r="AA84" s="19" t="e">
        <f>IF(#REF!&lt;&gt;"",#REF!,"")</f>
        <v>#REF!</v>
      </c>
      <c r="AB84" s="20" t="e">
        <f>IF(#REF!&lt;&gt;"",#REF!,0)</f>
        <v>#REF!</v>
      </c>
      <c r="AC84" t="e">
        <f t="shared" si="7"/>
        <v>#REF!</v>
      </c>
    </row>
    <row r="85" spans="4:29" ht="12.75">
      <c r="D85" t="s">
        <v>109</v>
      </c>
      <c r="E85">
        <v>1</v>
      </c>
      <c r="F85">
        <f>Bilanca!I94</f>
        <v>84</v>
      </c>
      <c r="G85">
        <f>IF(Bilanca!J94=0,"",Bilanca!J94)</f>
      </c>
      <c r="H85" s="29">
        <f t="shared" si="5"/>
        <v>0</v>
      </c>
      <c r="I85">
        <f t="shared" si="6"/>
        <v>0</v>
      </c>
      <c r="J85" s="51">
        <f>Bilanca!K94</f>
        <v>0</v>
      </c>
      <c r="K85" s="52">
        <f>Bilanca!L94</f>
        <v>0</v>
      </c>
      <c r="L85" s="51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2"/>
      <c r="Y85" s="19" t="e">
        <f>IF(#REF!&lt;&gt;"",TEXT(#REF!,"00000000"),"")</f>
        <v>#REF!</v>
      </c>
      <c r="Z85" s="19" t="e">
        <f>IF(#REF!&lt;&gt;"",#REF!,"")</f>
        <v>#REF!</v>
      </c>
      <c r="AA85" s="19" t="e">
        <f>IF(#REF!&lt;&gt;"",#REF!,"")</f>
        <v>#REF!</v>
      </c>
      <c r="AB85" s="20" t="e">
        <f>IF(#REF!&lt;&gt;"",#REF!,0)</f>
        <v>#REF!</v>
      </c>
      <c r="AC85" t="e">
        <f t="shared" si="7"/>
        <v>#REF!</v>
      </c>
    </row>
    <row r="86" spans="4:29" ht="12.75">
      <c r="D86" t="s">
        <v>109</v>
      </c>
      <c r="E86">
        <v>1</v>
      </c>
      <c r="F86">
        <f>Bilanca!I95</f>
        <v>85</v>
      </c>
      <c r="G86">
        <f>IF(Bilanca!J95=0,"",Bilanca!J95)</f>
      </c>
      <c r="H86" s="29">
        <f t="shared" si="5"/>
        <v>293496.5</v>
      </c>
      <c r="I86">
        <f t="shared" si="6"/>
        <v>0</v>
      </c>
      <c r="J86" s="51">
        <f>Bilanca!K95</f>
        <v>345290</v>
      </c>
      <c r="K86" s="52">
        <f>Bilanca!L95</f>
        <v>0</v>
      </c>
      <c r="L86" s="5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2"/>
      <c r="Y86" s="19" t="e">
        <f>IF(#REF!&lt;&gt;"",TEXT(#REF!,"00000000"),"")</f>
        <v>#REF!</v>
      </c>
      <c r="Z86" s="19" t="e">
        <f>IF(#REF!&lt;&gt;"",#REF!,"")</f>
        <v>#REF!</v>
      </c>
      <c r="AA86" s="19" t="e">
        <f>IF(#REF!&lt;&gt;"",#REF!,"")</f>
        <v>#REF!</v>
      </c>
      <c r="AB86" s="20" t="e">
        <f>IF(#REF!&lt;&gt;"",#REF!,0)</f>
        <v>#REF!</v>
      </c>
      <c r="AC86" t="e">
        <f t="shared" si="7"/>
        <v>#REF!</v>
      </c>
    </row>
    <row r="87" spans="4:29" ht="12.75">
      <c r="D87" t="s">
        <v>109</v>
      </c>
      <c r="E87">
        <v>1</v>
      </c>
      <c r="F87">
        <f>Bilanca!I96</f>
        <v>86</v>
      </c>
      <c r="G87">
        <f>IF(Bilanca!J96=0,"",Bilanca!J96)</f>
      </c>
      <c r="H87" s="29">
        <f t="shared" si="5"/>
        <v>0</v>
      </c>
      <c r="I87">
        <f t="shared" si="6"/>
        <v>0</v>
      </c>
      <c r="J87" s="51">
        <f>Bilanca!K96</f>
        <v>0</v>
      </c>
      <c r="K87" s="52">
        <f>Bilanca!L96</f>
        <v>0</v>
      </c>
      <c r="L87" s="51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2"/>
      <c r="Y87" s="19" t="e">
        <f>IF(#REF!&lt;&gt;"",TEXT(#REF!,"00000000"),"")</f>
        <v>#REF!</v>
      </c>
      <c r="Z87" s="19" t="e">
        <f>IF(#REF!&lt;&gt;"",#REF!,"")</f>
        <v>#REF!</v>
      </c>
      <c r="AA87" s="19" t="e">
        <f>IF(#REF!&lt;&gt;"",#REF!,"")</f>
        <v>#REF!</v>
      </c>
      <c r="AB87" s="20" t="e">
        <f>IF(#REF!&lt;&gt;"",#REF!,0)</f>
        <v>#REF!</v>
      </c>
      <c r="AC87" t="e">
        <f t="shared" si="7"/>
        <v>#REF!</v>
      </c>
    </row>
    <row r="88" spans="4:29" ht="12.75">
      <c r="D88" t="s">
        <v>109</v>
      </c>
      <c r="E88">
        <v>1</v>
      </c>
      <c r="F88">
        <f>Bilanca!I97</f>
        <v>87</v>
      </c>
      <c r="G88">
        <f>IF(Bilanca!J97=0,"",Bilanca!J97)</f>
      </c>
      <c r="H88" s="29">
        <f t="shared" si="5"/>
        <v>0</v>
      </c>
      <c r="I88">
        <f t="shared" si="6"/>
        <v>0</v>
      </c>
      <c r="J88" s="51">
        <f>Bilanca!K97</f>
        <v>0</v>
      </c>
      <c r="K88" s="52">
        <f>Bilanca!L97</f>
        <v>0</v>
      </c>
      <c r="L88" s="51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2"/>
      <c r="Y88" s="19" t="e">
        <f>IF(#REF!&lt;&gt;"",TEXT(#REF!,"00000000"),"")</f>
        <v>#REF!</v>
      </c>
      <c r="Z88" s="19" t="e">
        <f>IF(#REF!&lt;&gt;"",#REF!,"")</f>
        <v>#REF!</v>
      </c>
      <c r="AA88" s="19" t="e">
        <f>IF(#REF!&lt;&gt;"",#REF!,"")</f>
        <v>#REF!</v>
      </c>
      <c r="AB88" s="20" t="e">
        <f>IF(#REF!&lt;&gt;"",#REF!,0)</f>
        <v>#REF!</v>
      </c>
      <c r="AC88" t="e">
        <f t="shared" si="7"/>
        <v>#REF!</v>
      </c>
    </row>
    <row r="89" spans="4:29" ht="12.75">
      <c r="D89" t="s">
        <v>109</v>
      </c>
      <c r="E89">
        <v>1</v>
      </c>
      <c r="F89">
        <f>Bilanca!I98</f>
        <v>88</v>
      </c>
      <c r="G89">
        <f>IF(Bilanca!J98=0,"",Bilanca!J98)</f>
      </c>
      <c r="H89" s="29">
        <f t="shared" si="5"/>
        <v>0</v>
      </c>
      <c r="I89">
        <f t="shared" si="6"/>
        <v>0</v>
      </c>
      <c r="J89" s="51">
        <f>Bilanca!K98</f>
        <v>0</v>
      </c>
      <c r="K89" s="52">
        <f>Bilanca!L98</f>
        <v>0</v>
      </c>
      <c r="L89" s="51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2"/>
      <c r="Y89" s="19" t="e">
        <f>IF(#REF!&lt;&gt;"",TEXT(#REF!,"00000000"),"")</f>
        <v>#REF!</v>
      </c>
      <c r="Z89" s="19" t="e">
        <f>IF(#REF!&lt;&gt;"",#REF!,"")</f>
        <v>#REF!</v>
      </c>
      <c r="AA89" s="19" t="e">
        <f>IF(#REF!&lt;&gt;"",#REF!,"")</f>
        <v>#REF!</v>
      </c>
      <c r="AB89" s="20" t="e">
        <f>IF(#REF!&lt;&gt;"",#REF!,0)</f>
        <v>#REF!</v>
      </c>
      <c r="AC89" t="e">
        <f t="shared" si="7"/>
        <v>#REF!</v>
      </c>
    </row>
    <row r="90" spans="4:29" ht="12.75">
      <c r="D90" t="s">
        <v>109</v>
      </c>
      <c r="E90">
        <v>1</v>
      </c>
      <c r="F90">
        <f>Bilanca!I99</f>
        <v>89</v>
      </c>
      <c r="G90">
        <f>IF(Bilanca!J99=0,"",Bilanca!J99)</f>
      </c>
      <c r="H90" s="29">
        <f t="shared" si="5"/>
        <v>0</v>
      </c>
      <c r="I90">
        <f t="shared" si="6"/>
        <v>0</v>
      </c>
      <c r="J90" s="51">
        <f>Bilanca!K99</f>
        <v>0</v>
      </c>
      <c r="K90" s="52">
        <f>Bilanca!L99</f>
        <v>0</v>
      </c>
      <c r="L90" s="51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2"/>
      <c r="Y90" s="19" t="e">
        <f>IF(#REF!&lt;&gt;"",TEXT(#REF!,"00000000"),"")</f>
        <v>#REF!</v>
      </c>
      <c r="Z90" s="19" t="e">
        <f>IF(#REF!&lt;&gt;"",#REF!,"")</f>
        <v>#REF!</v>
      </c>
      <c r="AA90" s="19" t="e">
        <f>IF(#REF!&lt;&gt;"",#REF!,"")</f>
        <v>#REF!</v>
      </c>
      <c r="AB90" s="20" t="e">
        <f>IF(#REF!&lt;&gt;"",#REF!,0)</f>
        <v>#REF!</v>
      </c>
      <c r="AC90" t="e">
        <f t="shared" si="7"/>
        <v>#REF!</v>
      </c>
    </row>
    <row r="91" spans="4:29" ht="12.75">
      <c r="D91" t="s">
        <v>109</v>
      </c>
      <c r="E91">
        <v>1</v>
      </c>
      <c r="F91">
        <f>Bilanca!I100</f>
        <v>90</v>
      </c>
      <c r="G91">
        <f>IF(Bilanca!J100=0,"",Bilanca!J100)</f>
      </c>
      <c r="H91" s="29">
        <f t="shared" si="5"/>
        <v>0</v>
      </c>
      <c r="I91">
        <f t="shared" si="6"/>
        <v>0</v>
      </c>
      <c r="J91" s="51">
        <f>Bilanca!K100</f>
        <v>0</v>
      </c>
      <c r="K91" s="52">
        <f>Bilanca!L100</f>
        <v>0</v>
      </c>
      <c r="L91" s="51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2"/>
      <c r="Y91" s="19" t="e">
        <f>IF(#REF!&lt;&gt;"",TEXT(#REF!,"00000000"),"")</f>
        <v>#REF!</v>
      </c>
      <c r="Z91" s="19" t="e">
        <f>IF(#REF!&lt;&gt;"",#REF!,"")</f>
        <v>#REF!</v>
      </c>
      <c r="AA91" s="19" t="e">
        <f>IF(#REF!&lt;&gt;"",#REF!,"")</f>
        <v>#REF!</v>
      </c>
      <c r="AB91" s="20" t="e">
        <f>IF(#REF!&lt;&gt;"",#REF!,0)</f>
        <v>#REF!</v>
      </c>
      <c r="AC91" t="e">
        <f t="shared" si="7"/>
        <v>#REF!</v>
      </c>
    </row>
    <row r="92" spans="4:29" ht="12.75">
      <c r="D92" t="s">
        <v>109</v>
      </c>
      <c r="E92">
        <v>1</v>
      </c>
      <c r="F92">
        <f>Bilanca!I101</f>
        <v>91</v>
      </c>
      <c r="G92">
        <f>IF(Bilanca!J101=0,"",Bilanca!J101)</f>
      </c>
      <c r="H92" s="29">
        <f t="shared" si="5"/>
        <v>100132930.17</v>
      </c>
      <c r="I92">
        <f t="shared" si="6"/>
        <v>0</v>
      </c>
      <c r="J92" s="51">
        <f>Bilanca!K101</f>
        <v>26200309</v>
      </c>
      <c r="K92" s="52">
        <f>Bilanca!L101</f>
        <v>41917939</v>
      </c>
      <c r="L92" s="51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2"/>
      <c r="Y92" s="19" t="e">
        <f>IF(#REF!&lt;&gt;"",TEXT(#REF!,"00000000"),"")</f>
        <v>#REF!</v>
      </c>
      <c r="Z92" s="19" t="e">
        <f>IF(#REF!&lt;&gt;"",#REF!,"")</f>
        <v>#REF!</v>
      </c>
      <c r="AA92" s="19" t="e">
        <f>IF(#REF!&lt;&gt;"",#REF!,"")</f>
        <v>#REF!</v>
      </c>
      <c r="AB92" s="20" t="e">
        <f>IF(#REF!&lt;&gt;"",#REF!,0)</f>
        <v>#REF!</v>
      </c>
      <c r="AC92" t="e">
        <f t="shared" si="7"/>
        <v>#REF!</v>
      </c>
    </row>
    <row r="93" spans="4:29" ht="12.75">
      <c r="D93" t="s">
        <v>109</v>
      </c>
      <c r="E93">
        <v>1</v>
      </c>
      <c r="F93">
        <f>Bilanca!I102</f>
        <v>92</v>
      </c>
      <c r="G93">
        <f>IF(Bilanca!J102=0,"",Bilanca!J102)</f>
      </c>
      <c r="H93" s="29">
        <f t="shared" si="5"/>
        <v>0</v>
      </c>
      <c r="I93">
        <f t="shared" si="6"/>
        <v>0</v>
      </c>
      <c r="J93" s="51">
        <f>Bilanca!K102</f>
        <v>0</v>
      </c>
      <c r="K93" s="52">
        <f>Bilanca!L102</f>
        <v>0</v>
      </c>
      <c r="L93" s="51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2"/>
      <c r="Y93" s="19" t="e">
        <f>IF(#REF!&lt;&gt;"",TEXT(#REF!,"00000000"),"")</f>
        <v>#REF!</v>
      </c>
      <c r="Z93" s="19" t="e">
        <f>IF(#REF!&lt;&gt;"",#REF!,"")</f>
        <v>#REF!</v>
      </c>
      <c r="AA93" s="19" t="e">
        <f>IF(#REF!&lt;&gt;"",#REF!,"")</f>
        <v>#REF!</v>
      </c>
      <c r="AB93" s="20" t="e">
        <f>IF(#REF!&lt;&gt;"",#REF!,0)</f>
        <v>#REF!</v>
      </c>
      <c r="AC93" t="e">
        <f t="shared" si="7"/>
        <v>#REF!</v>
      </c>
    </row>
    <row r="94" spans="4:29" ht="12.75">
      <c r="D94" t="s">
        <v>109</v>
      </c>
      <c r="E94">
        <v>1</v>
      </c>
      <c r="F94">
        <f>Bilanca!I103</f>
        <v>93</v>
      </c>
      <c r="G94">
        <f>IF(Bilanca!J103=0,"",Bilanca!J103)</f>
      </c>
      <c r="H94" s="29">
        <f t="shared" si="5"/>
        <v>4720662077.969999</v>
      </c>
      <c r="I94">
        <f t="shared" si="6"/>
        <v>0</v>
      </c>
      <c r="J94" s="51">
        <f>Bilanca!K103</f>
        <v>1642969363</v>
      </c>
      <c r="K94" s="52">
        <f>Bilanca!L103</f>
        <v>1716505683</v>
      </c>
      <c r="L94" s="51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2"/>
      <c r="Y94" s="19" t="e">
        <f>IF(#REF!&lt;&gt;"",TEXT(#REF!,"00000000"),"")</f>
        <v>#REF!</v>
      </c>
      <c r="Z94" s="19" t="e">
        <f>IF(#REF!&lt;&gt;"",#REF!,"")</f>
        <v>#REF!</v>
      </c>
      <c r="AA94" s="19" t="e">
        <f>IF(#REF!&lt;&gt;"",#REF!,"")</f>
        <v>#REF!</v>
      </c>
      <c r="AB94" s="20" t="e">
        <f>IF(#REF!&lt;&gt;"",#REF!,0)</f>
        <v>#REF!</v>
      </c>
      <c r="AC94" t="e">
        <f t="shared" si="7"/>
        <v>#REF!</v>
      </c>
    </row>
    <row r="95" spans="4:29" ht="12.75">
      <c r="D95" t="s">
        <v>109</v>
      </c>
      <c r="E95">
        <v>1</v>
      </c>
      <c r="F95">
        <f>Bilanca!I104</f>
        <v>94</v>
      </c>
      <c r="G95">
        <f>IF(Bilanca!J104=0,"",Bilanca!J104)</f>
      </c>
      <c r="H95" s="29">
        <f t="shared" si="5"/>
        <v>0</v>
      </c>
      <c r="I95">
        <f t="shared" si="6"/>
        <v>0</v>
      </c>
      <c r="J95" s="51">
        <f>Bilanca!K104</f>
        <v>0</v>
      </c>
      <c r="K95" s="52">
        <f>Bilanca!L104</f>
        <v>0</v>
      </c>
      <c r="L95" s="51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2"/>
      <c r="Y95" s="19" t="e">
        <f>IF(#REF!&lt;&gt;"",TEXT(#REF!,"00000000"),"")</f>
        <v>#REF!</v>
      </c>
      <c r="Z95" s="19" t="e">
        <f>IF(#REF!&lt;&gt;"",#REF!,"")</f>
        <v>#REF!</v>
      </c>
      <c r="AA95" s="19" t="e">
        <f>IF(#REF!&lt;&gt;"",#REF!,"")</f>
        <v>#REF!</v>
      </c>
      <c r="AB95" s="20" t="e">
        <f>IF(#REF!&lt;&gt;"",#REF!,0)</f>
        <v>#REF!</v>
      </c>
      <c r="AC95" t="e">
        <f t="shared" si="7"/>
        <v>#REF!</v>
      </c>
    </row>
    <row r="96" spans="4:29" ht="12.75">
      <c r="D96" t="s">
        <v>109</v>
      </c>
      <c r="E96">
        <v>1</v>
      </c>
      <c r="F96">
        <f>Bilanca!I105</f>
        <v>95</v>
      </c>
      <c r="G96">
        <f>IF(Bilanca!J105=0,"",Bilanca!J105)</f>
      </c>
      <c r="H96" s="29">
        <f t="shared" si="5"/>
        <v>690751.65</v>
      </c>
      <c r="I96">
        <f t="shared" si="6"/>
        <v>0</v>
      </c>
      <c r="J96" s="51">
        <f>Bilanca!K105</f>
        <v>364101</v>
      </c>
      <c r="K96" s="52">
        <f>Bilanca!L105</f>
        <v>181503</v>
      </c>
      <c r="L96" s="51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2"/>
      <c r="Y96" s="19" t="e">
        <f>IF(#REF!&lt;&gt;"",TEXT(#REF!,"00000000"),"")</f>
        <v>#REF!</v>
      </c>
      <c r="Z96" s="19" t="e">
        <f>IF(#REF!&lt;&gt;"",#REF!,"")</f>
        <v>#REF!</v>
      </c>
      <c r="AA96" s="19" t="e">
        <f>IF(#REF!&lt;&gt;"",#REF!,"")</f>
        <v>#REF!</v>
      </c>
      <c r="AB96" s="20" t="e">
        <f>IF(#REF!&lt;&gt;"",#REF!,0)</f>
        <v>#REF!</v>
      </c>
      <c r="AC96" t="e">
        <f t="shared" si="7"/>
        <v>#REF!</v>
      </c>
    </row>
    <row r="97" spans="4:29" ht="12.75">
      <c r="D97" t="s">
        <v>109</v>
      </c>
      <c r="E97">
        <v>1</v>
      </c>
      <c r="F97">
        <f>Bilanca!I106</f>
        <v>96</v>
      </c>
      <c r="G97">
        <f>IF(Bilanca!J106=0,"",Bilanca!J106)</f>
      </c>
      <c r="H97" s="29">
        <f t="shared" si="5"/>
        <v>22326487.68</v>
      </c>
      <c r="I97">
        <f t="shared" si="6"/>
        <v>0</v>
      </c>
      <c r="J97" s="51">
        <f>Bilanca!K106</f>
        <v>0</v>
      </c>
      <c r="K97" s="52">
        <f>Bilanca!L106</f>
        <v>11628379</v>
      </c>
      <c r="L97" s="51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2"/>
      <c r="Y97" s="19" t="e">
        <f>IF(#REF!&lt;&gt;"",TEXT(#REF!,"00000000"),"")</f>
        <v>#REF!</v>
      </c>
      <c r="Z97" s="19" t="e">
        <f>IF(#REF!&lt;&gt;"",#REF!,"")</f>
        <v>#REF!</v>
      </c>
      <c r="AA97" s="19" t="e">
        <f>IF(#REF!&lt;&gt;"",#REF!,"")</f>
        <v>#REF!</v>
      </c>
      <c r="AB97" s="20" t="e">
        <f>IF(#REF!&lt;&gt;"",#REF!,0)</f>
        <v>#REF!</v>
      </c>
      <c r="AC97" t="e">
        <f t="shared" si="7"/>
        <v>#REF!</v>
      </c>
    </row>
    <row r="98" spans="4:29" ht="12.75">
      <c r="D98" t="s">
        <v>109</v>
      </c>
      <c r="E98">
        <v>1</v>
      </c>
      <c r="F98">
        <f>Bilanca!I107</f>
        <v>97</v>
      </c>
      <c r="G98">
        <f>IF(Bilanca!J107=0,"",Bilanca!J107)</f>
      </c>
      <c r="H98" s="29">
        <f t="shared" si="5"/>
        <v>9796238.549999999</v>
      </c>
      <c r="I98">
        <f t="shared" si="6"/>
        <v>0</v>
      </c>
      <c r="J98" s="51">
        <f>Bilanca!K107</f>
        <v>1178389</v>
      </c>
      <c r="K98" s="52">
        <f>Bilanca!L107</f>
        <v>4460413</v>
      </c>
      <c r="L98" s="51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2"/>
      <c r="Y98" s="19" t="e">
        <f>IF(#REF!&lt;&gt;"",TEXT(#REF!,"00000000"),"")</f>
        <v>#REF!</v>
      </c>
      <c r="Z98" s="19" t="e">
        <f>IF(#REF!&lt;&gt;"",#REF!,"")</f>
        <v>#REF!</v>
      </c>
      <c r="AA98" s="19" t="e">
        <f>IF(#REF!&lt;&gt;"",#REF!,"")</f>
        <v>#REF!</v>
      </c>
      <c r="AB98" s="20" t="e">
        <f>IF(#REF!&lt;&gt;"",#REF!,0)</f>
        <v>#REF!</v>
      </c>
      <c r="AC98" t="e">
        <f t="shared" si="7"/>
        <v>#REF!</v>
      </c>
    </row>
    <row r="99" spans="4:29" ht="12.75">
      <c r="D99" t="s">
        <v>109</v>
      </c>
      <c r="E99">
        <v>1</v>
      </c>
      <c r="F99">
        <f>Bilanca!I108</f>
        <v>98</v>
      </c>
      <c r="G99">
        <f>IF(Bilanca!J108=0,"",Bilanca!J108)</f>
      </c>
      <c r="H99" s="29">
        <f aca="true" t="shared" si="8" ref="H99:H107">J99/100*F99+2*K99/100*F99</f>
        <v>4005033065.3199997</v>
      </c>
      <c r="I99">
        <f aca="true" t="shared" si="9" ref="I99:I107">ABS(ROUND(J99,0)-J99)+ABS(ROUND(K99,0)-K99)</f>
        <v>0</v>
      </c>
      <c r="J99" s="51">
        <f>Bilanca!K108</f>
        <v>1348539134</v>
      </c>
      <c r="K99" s="52">
        <f>Bilanca!L108</f>
        <v>1369114650</v>
      </c>
      <c r="L99" s="51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2"/>
      <c r="Y99" s="19" t="e">
        <f>IF(#REF!&lt;&gt;"",TEXT(#REF!,"00000000"),"")</f>
        <v>#REF!</v>
      </c>
      <c r="Z99" s="19" t="e">
        <f>IF(#REF!&lt;&gt;"",#REF!,"")</f>
        <v>#REF!</v>
      </c>
      <c r="AA99" s="19" t="e">
        <f>IF(#REF!&lt;&gt;"",#REF!,"")</f>
        <v>#REF!</v>
      </c>
      <c r="AB99" s="20" t="e">
        <f>IF(#REF!&lt;&gt;"",#REF!,0)</f>
        <v>#REF!</v>
      </c>
      <c r="AC99" t="e">
        <f t="shared" si="7"/>
        <v>#REF!</v>
      </c>
    </row>
    <row r="100" spans="4:29" ht="12.75">
      <c r="D100" t="s">
        <v>109</v>
      </c>
      <c r="E100">
        <v>1</v>
      </c>
      <c r="F100">
        <f>Bilanca!I109</f>
        <v>99</v>
      </c>
      <c r="G100">
        <f>IF(Bilanca!J109=0,"",Bilanca!J109)</f>
      </c>
      <c r="H100" s="29">
        <f t="shared" si="8"/>
        <v>0</v>
      </c>
      <c r="I100">
        <f t="shared" si="9"/>
        <v>0</v>
      </c>
      <c r="J100" s="51">
        <f>Bilanca!K109</f>
        <v>0</v>
      </c>
      <c r="K100" s="52">
        <f>Bilanca!L109</f>
        <v>0</v>
      </c>
      <c r="L100" s="51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2"/>
      <c r="Y100" s="19" t="e">
        <f>IF(#REF!&lt;&gt;"",TEXT(#REF!,"00000000"),"")</f>
        <v>#REF!</v>
      </c>
      <c r="Z100" s="19" t="e">
        <f>IF(#REF!&lt;&gt;"",#REF!,"")</f>
        <v>#REF!</v>
      </c>
      <c r="AA100" s="19" t="e">
        <f>IF(#REF!&lt;&gt;"",#REF!,"")</f>
        <v>#REF!</v>
      </c>
      <c r="AB100" s="20" t="e">
        <f>IF(#REF!&lt;&gt;"",#REF!,0)</f>
        <v>#REF!</v>
      </c>
      <c r="AC100" t="e">
        <f t="shared" si="7"/>
        <v>#REF!</v>
      </c>
    </row>
    <row r="101" spans="4:29" ht="12.75">
      <c r="D101" t="s">
        <v>109</v>
      </c>
      <c r="E101">
        <v>1</v>
      </c>
      <c r="F101">
        <f>Bilanca!I110</f>
        <v>100</v>
      </c>
      <c r="G101">
        <f>IF(Bilanca!J110=0,"",Bilanca!J110)</f>
      </c>
      <c r="H101" s="29">
        <f t="shared" si="8"/>
        <v>0</v>
      </c>
      <c r="I101">
        <f t="shared" si="9"/>
        <v>0</v>
      </c>
      <c r="J101" s="51">
        <f>Bilanca!K110</f>
        <v>0</v>
      </c>
      <c r="K101" s="52">
        <f>Bilanca!L110</f>
        <v>0</v>
      </c>
      <c r="L101" s="51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2"/>
      <c r="Y101" s="21" t="e">
        <f>IF(#REF!&lt;&gt;"",TEXT(#REF!,"00000000"),"")</f>
        <v>#REF!</v>
      </c>
      <c r="Z101" s="22" t="e">
        <f>IF(#REF!&lt;&gt;"",#REF!,"")</f>
        <v>#REF!</v>
      </c>
      <c r="AA101" s="22" t="e">
        <f>IF(#REF!&lt;&gt;"",#REF!,"")</f>
        <v>#REF!</v>
      </c>
      <c r="AB101" s="23" t="e">
        <f>IF(#REF!&lt;&gt;"",#REF!,0)</f>
        <v>#REF!</v>
      </c>
      <c r="AC101" t="e">
        <f t="shared" si="7"/>
        <v>#REF!</v>
      </c>
    </row>
    <row r="102" spans="4:24" ht="12.75">
      <c r="D102" t="s">
        <v>109</v>
      </c>
      <c r="E102">
        <v>1</v>
      </c>
      <c r="F102">
        <f>Bilanca!I111</f>
        <v>101</v>
      </c>
      <c r="G102">
        <f>IF(Bilanca!J111=0,"",Bilanca!J111)</f>
      </c>
      <c r="H102" s="29">
        <f t="shared" si="8"/>
        <v>607577767.46</v>
      </c>
      <c r="I102">
        <f t="shared" si="9"/>
        <v>0</v>
      </c>
      <c r="J102" s="51">
        <f>Bilanca!K111</f>
        <v>178169474</v>
      </c>
      <c r="K102" s="52">
        <f>Bilanca!L111</f>
        <v>211696336</v>
      </c>
      <c r="L102" s="51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2"/>
    </row>
    <row r="103" spans="4:24" ht="12.75">
      <c r="D103" t="s">
        <v>109</v>
      </c>
      <c r="E103">
        <v>1</v>
      </c>
      <c r="F103">
        <f>Bilanca!I112</f>
        <v>102</v>
      </c>
      <c r="G103">
        <f>IF(Bilanca!J112=0,"",Bilanca!J112)</f>
      </c>
      <c r="H103" s="29">
        <f t="shared" si="8"/>
        <v>93505123.80000001</v>
      </c>
      <c r="I103">
        <f t="shared" si="9"/>
        <v>0</v>
      </c>
      <c r="J103" s="51">
        <f>Bilanca!K112</f>
        <v>26478284</v>
      </c>
      <c r="K103" s="52">
        <f>Bilanca!L112</f>
        <v>32596703</v>
      </c>
      <c r="L103" s="51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2"/>
    </row>
    <row r="104" spans="4:24" ht="12.75">
      <c r="D104" t="s">
        <v>109</v>
      </c>
      <c r="E104">
        <v>1</v>
      </c>
      <c r="F104">
        <f>Bilanca!I113</f>
        <v>103</v>
      </c>
      <c r="G104">
        <f>IF(Bilanca!J113=0,"",Bilanca!J113)</f>
      </c>
      <c r="H104" s="29">
        <f t="shared" si="8"/>
        <v>0</v>
      </c>
      <c r="I104">
        <f t="shared" si="9"/>
        <v>0</v>
      </c>
      <c r="J104" s="51">
        <f>Bilanca!K113</f>
        <v>0</v>
      </c>
      <c r="K104" s="52">
        <f>Bilanca!L113</f>
        <v>0</v>
      </c>
      <c r="L104" s="51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2"/>
    </row>
    <row r="105" spans="4:24" ht="12.75">
      <c r="D105" t="s">
        <v>109</v>
      </c>
      <c r="E105">
        <v>1</v>
      </c>
      <c r="F105">
        <f>Bilanca!I114</f>
        <v>104</v>
      </c>
      <c r="G105">
        <f>IF(Bilanca!J114=0,"",Bilanca!J114)</f>
      </c>
      <c r="H105" s="29">
        <f t="shared" si="8"/>
        <v>0</v>
      </c>
      <c r="I105">
        <f t="shared" si="9"/>
        <v>0</v>
      </c>
      <c r="J105" s="51">
        <f>Bilanca!K114</f>
        <v>0</v>
      </c>
      <c r="K105" s="52">
        <f>Bilanca!L114</f>
        <v>0</v>
      </c>
      <c r="L105" s="51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2"/>
    </row>
    <row r="106" spans="4:24" ht="12.75">
      <c r="D106" t="s">
        <v>109</v>
      </c>
      <c r="E106">
        <v>1</v>
      </c>
      <c r="F106">
        <f>Bilanca!I115</f>
        <v>105</v>
      </c>
      <c r="G106">
        <f>IF(Bilanca!J115=0,"",Bilanca!J115)</f>
      </c>
      <c r="H106" s="29">
        <f t="shared" si="8"/>
        <v>274990147.95000005</v>
      </c>
      <c r="I106">
        <f t="shared" si="9"/>
        <v>0</v>
      </c>
      <c r="J106" s="51">
        <f>Bilanca!K115</f>
        <v>88239981</v>
      </c>
      <c r="K106" s="52">
        <f>Bilanca!L115</f>
        <v>86827699</v>
      </c>
      <c r="L106" s="51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2"/>
    </row>
    <row r="107" spans="4:24" ht="12.75">
      <c r="D107" t="s">
        <v>109</v>
      </c>
      <c r="E107">
        <v>1</v>
      </c>
      <c r="F107">
        <f>Bilanca!I116</f>
        <v>106</v>
      </c>
      <c r="G107">
        <f>IF(Bilanca!J116=0,"",Bilanca!J116)</f>
      </c>
      <c r="H107" s="29">
        <f t="shared" si="8"/>
        <v>1114055181.24</v>
      </c>
      <c r="I107">
        <f t="shared" si="9"/>
        <v>0</v>
      </c>
      <c r="J107" s="51">
        <f>Bilanca!K116</f>
        <v>362566248</v>
      </c>
      <c r="K107" s="52">
        <f>Bilanca!L116</f>
        <v>344214603</v>
      </c>
      <c r="L107" s="51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2"/>
    </row>
    <row r="108" spans="4:24" ht="12.75">
      <c r="D108" t="s">
        <v>109</v>
      </c>
      <c r="E108">
        <v>1</v>
      </c>
      <c r="F108">
        <f>Bilanca!I117</f>
        <v>107</v>
      </c>
      <c r="G108">
        <f>IF(Bilanca!J117=0,"",Bilanca!J117)</f>
      </c>
      <c r="H108" s="29">
        <f aca="true" t="shared" si="10" ref="H108:H113">J108/100*F108+2*K108/100*F108</f>
        <v>44562696424.52</v>
      </c>
      <c r="I108">
        <f aca="true" t="shared" si="11" ref="I108:I113">ABS(ROUND(J108,0)-J108)+ABS(ROUND(K108,0)-K108)</f>
        <v>0</v>
      </c>
      <c r="J108" s="51">
        <f>Bilanca!K117</f>
        <v>14471958898</v>
      </c>
      <c r="K108" s="52">
        <f>Bilanca!L117</f>
        <v>13587710469</v>
      </c>
      <c r="L108" s="51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2"/>
    </row>
    <row r="109" spans="4:24" ht="12.75">
      <c r="D109" t="s">
        <v>109</v>
      </c>
      <c r="E109">
        <v>1</v>
      </c>
      <c r="F109">
        <f>Bilanca!I118</f>
        <v>108</v>
      </c>
      <c r="G109">
        <f>IF(Bilanca!J118=0,"",Bilanca!J118)</f>
      </c>
      <c r="H109" s="29">
        <f t="shared" si="10"/>
        <v>0</v>
      </c>
      <c r="I109">
        <f t="shared" si="11"/>
        <v>0</v>
      </c>
      <c r="J109" s="51">
        <f>Bilanca!K118</f>
        <v>0</v>
      </c>
      <c r="K109" s="52">
        <f>Bilanca!L118</f>
        <v>0</v>
      </c>
      <c r="L109" s="51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2"/>
    </row>
    <row r="110" spans="4:24" ht="12.75">
      <c r="D110" t="s">
        <v>109</v>
      </c>
      <c r="E110">
        <v>1</v>
      </c>
      <c r="F110">
        <f>Bilanca!I121</f>
        <v>109</v>
      </c>
      <c r="G110">
        <f>IF(Bilanca!J121=0,"",Bilanca!J121)</f>
      </c>
      <c r="H110" s="29">
        <f t="shared" si="10"/>
        <v>37197401024.74</v>
      </c>
      <c r="I110">
        <f t="shared" si="11"/>
        <v>0</v>
      </c>
      <c r="J110" s="51">
        <f>Bilanca!K121</f>
        <v>12010906580</v>
      </c>
      <c r="K110" s="52">
        <f>Bilanca!L121</f>
        <v>11057574703</v>
      </c>
      <c r="L110" s="51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2"/>
    </row>
    <row r="111" spans="4:24" ht="12.75">
      <c r="D111" t="s">
        <v>109</v>
      </c>
      <c r="E111">
        <v>1</v>
      </c>
      <c r="F111">
        <f>Bilanca!I122</f>
        <v>110</v>
      </c>
      <c r="G111">
        <f>IF(Bilanca!J122=0,"",Bilanca!J122)</f>
      </c>
      <c r="H111" s="29">
        <f t="shared" si="10"/>
        <v>3462339.1</v>
      </c>
      <c r="I111">
        <f t="shared" si="11"/>
        <v>0</v>
      </c>
      <c r="J111" s="51">
        <f>Bilanca!K122</f>
        <v>1060015</v>
      </c>
      <c r="K111" s="52">
        <f>Bilanca!L122</f>
        <v>1043783</v>
      </c>
      <c r="L111" s="51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2"/>
    </row>
    <row r="112" spans="4:24" ht="12.75">
      <c r="D112" t="s">
        <v>38</v>
      </c>
      <c r="E112">
        <v>2</v>
      </c>
      <c r="F112">
        <f>RDG!I9</f>
        <v>111</v>
      </c>
      <c r="G112">
        <f>IF(RDG!J9=0,"",RDG!J9)</f>
      </c>
      <c r="H112" s="29">
        <f t="shared" si="10"/>
        <v>28807508242.079998</v>
      </c>
      <c r="I112">
        <f t="shared" si="11"/>
        <v>0</v>
      </c>
      <c r="J112" s="51">
        <f>RDG!K9</f>
        <v>8729810824</v>
      </c>
      <c r="K112" s="52">
        <f>RDG!L9</f>
        <v>8611449652</v>
      </c>
      <c r="L112" s="51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2"/>
    </row>
    <row r="113" spans="4:24" ht="12.75">
      <c r="D113" t="s">
        <v>38</v>
      </c>
      <c r="E113">
        <v>2</v>
      </c>
      <c r="F113">
        <f>RDG!I10</f>
        <v>112</v>
      </c>
      <c r="G113">
        <f>IF(RDG!J10=0,"",RDG!J10)</f>
      </c>
      <c r="H113" s="29">
        <f t="shared" si="10"/>
        <v>28299250812</v>
      </c>
      <c r="I113">
        <f t="shared" si="11"/>
        <v>0</v>
      </c>
      <c r="J113" s="51">
        <f>RDG!K10</f>
        <v>8516758929</v>
      </c>
      <c r="K113" s="52">
        <f>RDG!L10</f>
        <v>8375214648</v>
      </c>
      <c r="L113" s="51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2"/>
    </row>
    <row r="114" spans="4:24" ht="12.75">
      <c r="D114" t="s">
        <v>38</v>
      </c>
      <c r="E114">
        <v>2</v>
      </c>
      <c r="F114">
        <f>RDG!I11</f>
        <v>113</v>
      </c>
      <c r="G114">
        <f>IF(RDG!J11=0,"",RDG!J11)</f>
      </c>
      <c r="H114" s="29">
        <f aca="true" t="shared" si="12" ref="H114:H158">J114/100*F114+2*K114/100*F114</f>
        <v>774639750.3900001</v>
      </c>
      <c r="I114">
        <f aca="true" t="shared" si="13" ref="I114:I158">ABS(ROUND(J114,0)-J114)+ABS(ROUND(K114,0)-K114)</f>
        <v>0</v>
      </c>
      <c r="J114" s="51">
        <f>RDG!K11</f>
        <v>213051895</v>
      </c>
      <c r="K114" s="52">
        <f>RDG!L11</f>
        <v>236235004</v>
      </c>
      <c r="L114" s="51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2"/>
    </row>
    <row r="115" spans="4:24" ht="12.75">
      <c r="D115" t="s">
        <v>38</v>
      </c>
      <c r="E115">
        <v>2</v>
      </c>
      <c r="F115">
        <f>RDG!I12</f>
        <v>114</v>
      </c>
      <c r="G115">
        <f>IF(RDG!J12=0,"",RDG!J12)</f>
      </c>
      <c r="H115" s="29">
        <f t="shared" si="12"/>
        <v>21849730739.22</v>
      </c>
      <c r="I115">
        <f t="shared" si="13"/>
        <v>0</v>
      </c>
      <c r="J115" s="51">
        <f>RDG!K12</f>
        <v>6436956171</v>
      </c>
      <c r="K115" s="52">
        <f>RDG!L12</f>
        <v>6364737151</v>
      </c>
      <c r="L115" s="51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2"/>
    </row>
    <row r="116" spans="4:24" ht="12.75">
      <c r="D116" t="s">
        <v>38</v>
      </c>
      <c r="E116">
        <v>2</v>
      </c>
      <c r="F116">
        <f>RDG!I13</f>
        <v>115</v>
      </c>
      <c r="G116">
        <f>IF(RDG!J13=0,"",RDG!J13)</f>
      </c>
      <c r="H116" s="29">
        <f t="shared" si="12"/>
        <v>0</v>
      </c>
      <c r="I116">
        <f t="shared" si="13"/>
        <v>0</v>
      </c>
      <c r="J116" s="51">
        <f>RDG!K13</f>
        <v>0</v>
      </c>
      <c r="K116" s="52">
        <f>RDG!L13</f>
        <v>0</v>
      </c>
      <c r="L116" s="51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2"/>
    </row>
    <row r="117" spans="4:24" ht="12.75">
      <c r="D117" t="s">
        <v>38</v>
      </c>
      <c r="E117">
        <v>2</v>
      </c>
      <c r="F117">
        <f>RDG!I14</f>
        <v>116</v>
      </c>
      <c r="G117">
        <f>IF(RDG!J14=0,"",RDG!J14)</f>
      </c>
      <c r="H117" s="29">
        <f t="shared" si="12"/>
        <v>8083107182.52</v>
      </c>
      <c r="I117">
        <f t="shared" si="13"/>
        <v>0</v>
      </c>
      <c r="J117" s="51">
        <f>RDG!K14</f>
        <v>2319974427</v>
      </c>
      <c r="K117" s="52">
        <f>RDG!L14</f>
        <v>2324110710</v>
      </c>
      <c r="L117" s="51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2"/>
    </row>
    <row r="118" spans="4:24" ht="12.75">
      <c r="D118" t="s">
        <v>38</v>
      </c>
      <c r="E118">
        <v>2</v>
      </c>
      <c r="F118">
        <f>RDG!I15</f>
        <v>117</v>
      </c>
      <c r="G118">
        <f>IF(RDG!J15=0,"",RDG!J15)</f>
      </c>
      <c r="H118" s="29">
        <f t="shared" si="12"/>
        <v>901618871.4</v>
      </c>
      <c r="I118">
        <f t="shared" si="13"/>
        <v>0</v>
      </c>
      <c r="J118" s="51">
        <f>RDG!K15</f>
        <v>165331700</v>
      </c>
      <c r="K118" s="52">
        <f>RDG!L15</f>
        <v>302641360</v>
      </c>
      <c r="L118" s="51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2"/>
    </row>
    <row r="119" spans="4:24" ht="12.75">
      <c r="D119" t="s">
        <v>38</v>
      </c>
      <c r="E119">
        <v>2</v>
      </c>
      <c r="F119">
        <f>RDG!I16</f>
        <v>118</v>
      </c>
      <c r="G119">
        <f>IF(RDG!J16=0,"",RDG!J16)</f>
      </c>
      <c r="H119" s="29">
        <f t="shared" si="12"/>
        <v>2795112163.96</v>
      </c>
      <c r="I119">
        <f t="shared" si="13"/>
        <v>0</v>
      </c>
      <c r="J119" s="51">
        <f>RDG!K16</f>
        <v>887074540</v>
      </c>
      <c r="K119" s="52">
        <f>RDG!L16</f>
        <v>740832291</v>
      </c>
      <c r="L119" s="51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2"/>
    </row>
    <row r="120" spans="4:24" ht="12.75">
      <c r="D120" t="s">
        <v>38</v>
      </c>
      <c r="E120">
        <v>2</v>
      </c>
      <c r="F120">
        <f>RDG!I17</f>
        <v>119</v>
      </c>
      <c r="G120">
        <f>IF(RDG!J17=0,"",RDG!J17)</f>
      </c>
      <c r="H120" s="29">
        <f t="shared" si="12"/>
        <v>4556322342.95</v>
      </c>
      <c r="I120">
        <f t="shared" si="13"/>
        <v>0</v>
      </c>
      <c r="J120" s="51">
        <f>RDG!K17</f>
        <v>1267568187</v>
      </c>
      <c r="K120" s="52">
        <f>RDG!L17</f>
        <v>1280637059</v>
      </c>
      <c r="L120" s="51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2"/>
    </row>
    <row r="121" spans="4:24" ht="12.75">
      <c r="D121" t="s">
        <v>38</v>
      </c>
      <c r="E121">
        <v>2</v>
      </c>
      <c r="F121">
        <f>RDG!I18</f>
        <v>120</v>
      </c>
      <c r="G121">
        <f>IF(RDG!J18=0,"",RDG!J18)</f>
      </c>
      <c r="H121" s="29">
        <f t="shared" si="12"/>
        <v>3920880619.2</v>
      </c>
      <c r="I121">
        <f t="shared" si="13"/>
        <v>0</v>
      </c>
      <c r="J121" s="51">
        <f>RDG!K18</f>
        <v>1065843906</v>
      </c>
      <c r="K121" s="52">
        <f>RDG!L18</f>
        <v>1100778305</v>
      </c>
      <c r="L121" s="51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2"/>
    </row>
    <row r="122" spans="4:24" ht="12.75">
      <c r="D122" t="s">
        <v>38</v>
      </c>
      <c r="E122">
        <v>2</v>
      </c>
      <c r="F122">
        <f>RDG!I19</f>
        <v>121</v>
      </c>
      <c r="G122">
        <f>IF(RDG!J19=0,"",RDG!J19)</f>
      </c>
      <c r="H122" s="29">
        <f t="shared" si="12"/>
        <v>2172644369.39</v>
      </c>
      <c r="I122">
        <f t="shared" si="13"/>
        <v>0</v>
      </c>
      <c r="J122" s="51">
        <f>RDG!K19</f>
        <v>580553635</v>
      </c>
      <c r="K122" s="52">
        <f>RDG!L19</f>
        <v>607510112</v>
      </c>
      <c r="L122" s="51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2"/>
    </row>
    <row r="123" spans="4:24" ht="12.75">
      <c r="D123" t="s">
        <v>38</v>
      </c>
      <c r="E123">
        <v>2</v>
      </c>
      <c r="F123">
        <f>RDG!I20</f>
        <v>122</v>
      </c>
      <c r="G123">
        <f>IF(RDG!J20=0,"",RDG!J20)</f>
      </c>
      <c r="H123" s="29">
        <f t="shared" si="12"/>
        <v>1198679436.1599998</v>
      </c>
      <c r="I123">
        <f t="shared" si="13"/>
        <v>0</v>
      </c>
      <c r="J123" s="51">
        <f>RDG!K20</f>
        <v>329204626</v>
      </c>
      <c r="K123" s="52">
        <f>RDG!L20</f>
        <v>326659751</v>
      </c>
      <c r="L123" s="51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2"/>
    </row>
    <row r="124" spans="4:24" ht="12.75">
      <c r="D124" t="s">
        <v>38</v>
      </c>
      <c r="E124">
        <v>2</v>
      </c>
      <c r="F124">
        <f>RDG!I21</f>
        <v>123</v>
      </c>
      <c r="G124">
        <f>IF(RDG!J21=0,"",RDG!J21)</f>
      </c>
      <c r="H124" s="29">
        <f t="shared" si="12"/>
        <v>601842110.67</v>
      </c>
      <c r="I124">
        <f t="shared" si="13"/>
        <v>0</v>
      </c>
      <c r="J124" s="51">
        <f>RDG!K21</f>
        <v>156085645</v>
      </c>
      <c r="K124" s="52">
        <f>RDG!L21</f>
        <v>166608442</v>
      </c>
      <c r="L124" s="51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2"/>
    </row>
    <row r="125" spans="4:24" ht="12.75">
      <c r="D125" t="s">
        <v>38</v>
      </c>
      <c r="E125">
        <v>2</v>
      </c>
      <c r="F125">
        <f>RDG!I22</f>
        <v>124</v>
      </c>
      <c r="G125">
        <f>IF(RDG!J22=0,"",RDG!J22)</f>
      </c>
      <c r="H125" s="29">
        <f t="shared" si="12"/>
        <v>5042999227.64</v>
      </c>
      <c r="I125">
        <f t="shared" si="13"/>
        <v>0</v>
      </c>
      <c r="J125" s="51">
        <f>RDG!K22</f>
        <v>1365302921</v>
      </c>
      <c r="K125" s="52">
        <f>RDG!L22</f>
        <v>1350815970</v>
      </c>
      <c r="L125" s="51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2"/>
    </row>
    <row r="126" spans="4:24" ht="12.75">
      <c r="D126" t="s">
        <v>38</v>
      </c>
      <c r="E126">
        <v>2</v>
      </c>
      <c r="F126">
        <f>RDG!I23</f>
        <v>125</v>
      </c>
      <c r="G126">
        <f>IF(RDG!J23=0,"",RDG!J23)</f>
      </c>
      <c r="H126" s="29">
        <f t="shared" si="12"/>
        <v>5066964895</v>
      </c>
      <c r="I126">
        <f t="shared" si="13"/>
        <v>0</v>
      </c>
      <c r="J126" s="51">
        <f>RDG!K23</f>
        <v>1344720644</v>
      </c>
      <c r="K126" s="52">
        <f>RDG!L23</f>
        <v>1354425636</v>
      </c>
      <c r="L126" s="51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2"/>
    </row>
    <row r="127" spans="4:24" ht="12.75">
      <c r="D127" t="s">
        <v>38</v>
      </c>
      <c r="E127">
        <v>2</v>
      </c>
      <c r="F127">
        <f>RDG!I24</f>
        <v>126</v>
      </c>
      <c r="G127">
        <f>IF(RDG!J24=0,"",RDG!J24)</f>
      </c>
      <c r="H127" s="29">
        <f t="shared" si="12"/>
        <v>634591652.94</v>
      </c>
      <c r="I127">
        <f t="shared" si="13"/>
        <v>0</v>
      </c>
      <c r="J127" s="51">
        <f>RDG!K24</f>
        <v>146705797</v>
      </c>
      <c r="K127" s="52">
        <f>RDG!L24</f>
        <v>178469186</v>
      </c>
      <c r="L127" s="51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2"/>
    </row>
    <row r="128" spans="4:24" ht="12.75">
      <c r="D128" t="s">
        <v>38</v>
      </c>
      <c r="E128">
        <v>2</v>
      </c>
      <c r="F128">
        <f>RDG!I25</f>
        <v>127</v>
      </c>
      <c r="G128">
        <f>IF(RDG!J25=0,"",RDG!J25)</f>
      </c>
      <c r="H128" s="29">
        <f t="shared" si="12"/>
        <v>210523898.23</v>
      </c>
      <c r="I128">
        <f t="shared" si="13"/>
        <v>0</v>
      </c>
      <c r="J128" s="51">
        <f>RDG!K25</f>
        <v>36547291</v>
      </c>
      <c r="K128" s="52">
        <f>RDG!L25</f>
        <v>64609779</v>
      </c>
      <c r="L128" s="51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2"/>
    </row>
    <row r="129" spans="4:24" ht="12.75">
      <c r="D129" t="s">
        <v>38</v>
      </c>
      <c r="E129">
        <v>2</v>
      </c>
      <c r="F129">
        <f>RDG!I26</f>
        <v>128</v>
      </c>
      <c r="G129">
        <f>IF(RDG!J26=0,"",RDG!J26)</f>
      </c>
      <c r="H129" s="29">
        <f t="shared" si="12"/>
        <v>432482969.6</v>
      </c>
      <c r="I129">
        <f t="shared" si="13"/>
        <v>0</v>
      </c>
      <c r="J129" s="51">
        <f>RDG!K26</f>
        <v>110158506</v>
      </c>
      <c r="K129" s="52">
        <f>RDG!L26</f>
        <v>113859407</v>
      </c>
      <c r="L129" s="51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2"/>
    </row>
    <row r="130" spans="4:24" ht="12.75">
      <c r="D130" t="s">
        <v>38</v>
      </c>
      <c r="E130">
        <v>2</v>
      </c>
      <c r="F130">
        <f>RDG!I27</f>
        <v>129</v>
      </c>
      <c r="G130">
        <f>IF(RDG!J27=0,"",RDG!J27)</f>
      </c>
      <c r="H130" s="29">
        <f t="shared" si="12"/>
        <v>395621281.55999994</v>
      </c>
      <c r="I130">
        <f t="shared" si="13"/>
        <v>0</v>
      </c>
      <c r="J130" s="51">
        <f>RDG!K27</f>
        <v>194408476</v>
      </c>
      <c r="K130" s="52">
        <f>RDG!L27</f>
        <v>56137344</v>
      </c>
      <c r="L130" s="51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2"/>
    </row>
    <row r="131" spans="4:24" ht="12.75">
      <c r="D131" t="s">
        <v>38</v>
      </c>
      <c r="E131">
        <v>2</v>
      </c>
      <c r="F131">
        <f>RDG!I28</f>
        <v>130</v>
      </c>
      <c r="G131">
        <f>IF(RDG!J28=0,"",RDG!J28)</f>
      </c>
      <c r="H131" s="29">
        <f t="shared" si="12"/>
        <v>0</v>
      </c>
      <c r="I131">
        <f t="shared" si="13"/>
        <v>0</v>
      </c>
      <c r="J131" s="51">
        <f>RDG!K28</f>
        <v>0</v>
      </c>
      <c r="K131" s="52">
        <f>RDG!L28</f>
        <v>0</v>
      </c>
      <c r="L131" s="51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2"/>
    </row>
    <row r="132" spans="4:24" ht="12.75">
      <c r="D132" t="s">
        <v>38</v>
      </c>
      <c r="E132">
        <v>2</v>
      </c>
      <c r="F132">
        <f>RDG!I29</f>
        <v>131</v>
      </c>
      <c r="G132">
        <f>IF(RDG!J29=0,"",RDG!J29)</f>
      </c>
      <c r="H132" s="29">
        <f t="shared" si="12"/>
        <v>631379062.5</v>
      </c>
      <c r="I132">
        <f t="shared" si="13"/>
        <v>0</v>
      </c>
      <c r="J132" s="51">
        <f>RDG!K29</f>
        <v>313112000</v>
      </c>
      <c r="K132" s="52">
        <f>RDG!L29</f>
        <v>84428375</v>
      </c>
      <c r="L132" s="51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2"/>
    </row>
    <row r="133" spans="4:24" ht="12.75">
      <c r="D133" t="s">
        <v>38</v>
      </c>
      <c r="E133">
        <v>2</v>
      </c>
      <c r="F133">
        <f>RDG!I30</f>
        <v>132</v>
      </c>
      <c r="G133">
        <f>IF(RDG!J30=0,"",RDG!J30)</f>
      </c>
      <c r="H133" s="29">
        <f t="shared" si="12"/>
        <v>0</v>
      </c>
      <c r="I133">
        <f t="shared" si="13"/>
        <v>0</v>
      </c>
      <c r="J133" s="51">
        <f>RDG!K30</f>
        <v>0</v>
      </c>
      <c r="K133" s="52">
        <f>RDG!L30</f>
        <v>0</v>
      </c>
      <c r="L133" s="51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2"/>
    </row>
    <row r="134" spans="4:24" ht="12.75">
      <c r="D134" t="s">
        <v>38</v>
      </c>
      <c r="E134">
        <v>2</v>
      </c>
      <c r="F134">
        <f>RDG!I31</f>
        <v>133</v>
      </c>
      <c r="G134">
        <f>IF(RDG!J31=0,"",RDG!J31)</f>
      </c>
      <c r="H134" s="29">
        <f t="shared" si="12"/>
        <v>589350058.85</v>
      </c>
      <c r="I134">
        <f t="shared" si="13"/>
        <v>0</v>
      </c>
      <c r="J134" s="51">
        <f>RDG!K31</f>
        <v>300840587</v>
      </c>
      <c r="K134" s="52">
        <f>RDG!L31</f>
        <v>71139879</v>
      </c>
      <c r="L134" s="51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2"/>
    </row>
    <row r="135" spans="4:24" ht="12.75">
      <c r="D135" t="s">
        <v>38</v>
      </c>
      <c r="E135">
        <v>2</v>
      </c>
      <c r="F135">
        <f>RDG!I32</f>
        <v>134</v>
      </c>
      <c r="G135">
        <f>IF(RDG!J32=0,"",RDG!J32)</f>
      </c>
      <c r="H135" s="29">
        <f t="shared" si="12"/>
        <v>51414147.779999994</v>
      </c>
      <c r="I135">
        <f t="shared" si="13"/>
        <v>0</v>
      </c>
      <c r="J135" s="51">
        <f>RDG!K32</f>
        <v>12118245</v>
      </c>
      <c r="K135" s="52">
        <f>RDG!L32</f>
        <v>13125261</v>
      </c>
      <c r="L135" s="51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2"/>
    </row>
    <row r="136" spans="4:24" ht="12.75">
      <c r="D136" t="s">
        <v>38</v>
      </c>
      <c r="E136">
        <v>2</v>
      </c>
      <c r="F136">
        <f>RDG!I33</f>
        <v>135</v>
      </c>
      <c r="G136">
        <f>IF(RDG!J33=0,"",RDG!J33)</f>
      </c>
      <c r="H136" s="29">
        <f t="shared" si="12"/>
        <v>0</v>
      </c>
      <c r="I136">
        <f t="shared" si="13"/>
        <v>0</v>
      </c>
      <c r="J136" s="51">
        <f>RDG!K33</f>
        <v>0</v>
      </c>
      <c r="K136" s="52">
        <f>RDG!L33</f>
        <v>0</v>
      </c>
      <c r="L136" s="51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2"/>
    </row>
    <row r="137" spans="4:24" ht="12.75">
      <c r="D137" t="s">
        <v>38</v>
      </c>
      <c r="E137">
        <v>2</v>
      </c>
      <c r="F137">
        <f>RDG!I34</f>
        <v>136</v>
      </c>
      <c r="G137">
        <f>IF(RDG!J34=0,"",RDG!J34)</f>
      </c>
      <c r="H137" s="29">
        <f t="shared" si="12"/>
        <v>652307.6799999999</v>
      </c>
      <c r="I137">
        <f t="shared" si="13"/>
        <v>0</v>
      </c>
      <c r="J137" s="51">
        <f>RDG!K34</f>
        <v>153168</v>
      </c>
      <c r="K137" s="52">
        <f>RDG!L34</f>
        <v>163235</v>
      </c>
      <c r="L137" s="51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2"/>
    </row>
    <row r="138" spans="4:24" ht="12.75">
      <c r="D138" t="s">
        <v>38</v>
      </c>
      <c r="E138">
        <v>2</v>
      </c>
      <c r="F138">
        <f>RDG!I35</f>
        <v>137</v>
      </c>
      <c r="G138">
        <f>IF(RDG!J35=0,"",RDG!J35)</f>
      </c>
      <c r="H138" s="29">
        <f t="shared" si="12"/>
        <v>209183332.68</v>
      </c>
      <c r="I138">
        <f t="shared" si="13"/>
        <v>0</v>
      </c>
      <c r="J138" s="51">
        <f>RDG!K35</f>
        <v>40529532</v>
      </c>
      <c r="K138" s="52">
        <f>RDG!L35</f>
        <v>56079516</v>
      </c>
      <c r="L138" s="51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2"/>
    </row>
    <row r="139" spans="4:24" ht="12.75">
      <c r="D139" t="s">
        <v>38</v>
      </c>
      <c r="E139">
        <v>2</v>
      </c>
      <c r="F139">
        <f>RDG!I36</f>
        <v>138</v>
      </c>
      <c r="G139">
        <f>IF(RDG!J36=0,"",RDG!J36)</f>
      </c>
      <c r="H139" s="29">
        <f t="shared" si="12"/>
        <v>0</v>
      </c>
      <c r="I139">
        <f t="shared" si="13"/>
        <v>0</v>
      </c>
      <c r="J139" s="51">
        <f>RDG!K36</f>
        <v>0</v>
      </c>
      <c r="K139" s="52">
        <f>RDG!L36</f>
        <v>0</v>
      </c>
      <c r="L139" s="51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2"/>
    </row>
    <row r="140" spans="4:24" ht="12.75">
      <c r="D140" t="s">
        <v>38</v>
      </c>
      <c r="E140">
        <v>2</v>
      </c>
      <c r="F140">
        <f>RDG!I37</f>
        <v>139</v>
      </c>
      <c r="G140">
        <f>IF(RDG!J37=0,"",RDG!J37)</f>
      </c>
      <c r="H140" s="29">
        <f t="shared" si="12"/>
        <v>178162699.56</v>
      </c>
      <c r="I140">
        <f t="shared" si="13"/>
        <v>0</v>
      </c>
      <c r="J140" s="51">
        <f>RDG!K37</f>
        <v>31785208</v>
      </c>
      <c r="K140" s="52">
        <f>RDG!L37</f>
        <v>48194698</v>
      </c>
      <c r="L140" s="51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2"/>
    </row>
    <row r="141" spans="4:24" ht="12.75">
      <c r="D141" t="s">
        <v>38</v>
      </c>
      <c r="E141">
        <v>2</v>
      </c>
      <c r="F141">
        <f>RDG!I38</f>
        <v>140</v>
      </c>
      <c r="G141">
        <f>IF(RDG!J38=0,"",RDG!J38)</f>
      </c>
      <c r="H141" s="29">
        <f t="shared" si="12"/>
        <v>0</v>
      </c>
      <c r="I141">
        <f t="shared" si="13"/>
        <v>0</v>
      </c>
      <c r="J141" s="51">
        <f>RDG!K38</f>
        <v>0</v>
      </c>
      <c r="K141" s="52">
        <f>RDG!L38</f>
        <v>0</v>
      </c>
      <c r="L141" s="51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2"/>
    </row>
    <row r="142" spans="4:24" ht="12.75">
      <c r="D142" t="s">
        <v>38</v>
      </c>
      <c r="E142">
        <v>2</v>
      </c>
      <c r="F142">
        <f>RDG!I39</f>
        <v>141</v>
      </c>
      <c r="G142">
        <f>IF(RDG!J39=0,"",RDG!J39)</f>
      </c>
      <c r="H142" s="29">
        <f t="shared" si="12"/>
        <v>34564683.599999994</v>
      </c>
      <c r="I142">
        <f t="shared" si="13"/>
        <v>0</v>
      </c>
      <c r="J142" s="51">
        <f>RDG!K39</f>
        <v>8744324</v>
      </c>
      <c r="K142" s="52">
        <f>RDG!L39</f>
        <v>7884818</v>
      </c>
      <c r="L142" s="51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2"/>
    </row>
    <row r="143" spans="4:24" ht="12.75">
      <c r="D143" t="s">
        <v>38</v>
      </c>
      <c r="E143">
        <v>2</v>
      </c>
      <c r="F143">
        <f>RDG!I40</f>
        <v>142</v>
      </c>
      <c r="G143">
        <f>IF(RDG!J40=0,"",RDG!J40)</f>
      </c>
      <c r="H143" s="29">
        <f t="shared" si="12"/>
        <v>0</v>
      </c>
      <c r="I143">
        <f t="shared" si="13"/>
        <v>0</v>
      </c>
      <c r="J143" s="51">
        <f>RDG!K40</f>
        <v>0</v>
      </c>
      <c r="K143" s="52">
        <f>RDG!L40</f>
        <v>0</v>
      </c>
      <c r="L143" s="51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2"/>
    </row>
    <row r="144" spans="4:24" ht="12.75">
      <c r="D144" t="s">
        <v>38</v>
      </c>
      <c r="E144">
        <v>2</v>
      </c>
      <c r="F144">
        <f>RDG!I41</f>
        <v>143</v>
      </c>
      <c r="G144">
        <f>IF(RDG!J41=0,"",RDG!J41)</f>
      </c>
      <c r="H144" s="29">
        <f t="shared" si="12"/>
        <v>0</v>
      </c>
      <c r="I144">
        <f t="shared" si="13"/>
        <v>0</v>
      </c>
      <c r="J144" s="51">
        <f>RDG!K41</f>
        <v>0</v>
      </c>
      <c r="K144" s="52">
        <f>RDG!L41</f>
        <v>0</v>
      </c>
      <c r="L144" s="51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2"/>
    </row>
    <row r="145" spans="4:24" ht="12.75">
      <c r="D145" t="s">
        <v>38</v>
      </c>
      <c r="E145">
        <v>2</v>
      </c>
      <c r="F145">
        <f>RDG!I42</f>
        <v>144</v>
      </c>
      <c r="G145">
        <f>IF(RDG!J42=0,"",RDG!J42)</f>
      </c>
      <c r="H145" s="29">
        <f t="shared" si="12"/>
        <v>0</v>
      </c>
      <c r="I145">
        <f t="shared" si="13"/>
        <v>0</v>
      </c>
      <c r="J145" s="51">
        <f>RDG!K42</f>
        <v>0</v>
      </c>
      <c r="K145" s="52">
        <f>RDG!L42</f>
        <v>0</v>
      </c>
      <c r="L145" s="51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2"/>
    </row>
    <row r="146" spans="4:24" ht="12.75">
      <c r="D146" t="s">
        <v>38</v>
      </c>
      <c r="E146">
        <v>2</v>
      </c>
      <c r="F146">
        <f>RDG!I43</f>
        <v>145</v>
      </c>
      <c r="G146">
        <f>IF(RDG!J43=0,"",RDG!J43)</f>
      </c>
      <c r="H146" s="29">
        <f t="shared" si="12"/>
        <v>0</v>
      </c>
      <c r="I146">
        <f t="shared" si="13"/>
        <v>0</v>
      </c>
      <c r="J146" s="51">
        <f>RDG!K43</f>
        <v>0</v>
      </c>
      <c r="K146" s="52">
        <f>RDG!L43</f>
        <v>0</v>
      </c>
      <c r="L146" s="51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2"/>
    </row>
    <row r="147" spans="4:24" ht="12.75">
      <c r="D147" t="s">
        <v>38</v>
      </c>
      <c r="E147">
        <v>2</v>
      </c>
      <c r="F147">
        <f>RDG!I44</f>
        <v>146</v>
      </c>
      <c r="G147">
        <f>IF(RDG!J44=0,"",RDG!J44)</f>
      </c>
      <c r="H147" s="29">
        <f t="shared" si="12"/>
        <v>38594631161.88</v>
      </c>
      <c r="I147">
        <f t="shared" si="13"/>
        <v>0</v>
      </c>
      <c r="J147" s="51">
        <f>RDG!K44</f>
        <v>9042922824</v>
      </c>
      <c r="K147" s="52">
        <f>RDG!L44</f>
        <v>8695878027</v>
      </c>
      <c r="L147" s="51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2"/>
    </row>
    <row r="148" spans="4:24" ht="12.75">
      <c r="D148" t="s">
        <v>38</v>
      </c>
      <c r="E148">
        <v>2</v>
      </c>
      <c r="F148">
        <f>RDG!I45</f>
        <v>147</v>
      </c>
      <c r="G148">
        <f>IF(RDG!J45=0,"",RDG!J45)</f>
      </c>
      <c r="H148" s="29">
        <f t="shared" si="12"/>
        <v>28399104984.39</v>
      </c>
      <c r="I148">
        <f t="shared" si="13"/>
        <v>0</v>
      </c>
      <c r="J148" s="51">
        <f>RDG!K45</f>
        <v>6477485703</v>
      </c>
      <c r="K148" s="52">
        <f>RDG!L45</f>
        <v>6420816667</v>
      </c>
      <c r="L148" s="51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2"/>
    </row>
    <row r="149" spans="4:24" ht="12.75">
      <c r="D149" t="s">
        <v>38</v>
      </c>
      <c r="E149">
        <v>2</v>
      </c>
      <c r="F149">
        <f>RDG!I46</f>
        <v>148</v>
      </c>
      <c r="G149">
        <f>IF(RDG!J46=0,"",RDG!J46)</f>
      </c>
      <c r="H149" s="29">
        <f t="shared" si="12"/>
        <v>10531028564.68</v>
      </c>
      <c r="I149">
        <f t="shared" si="13"/>
        <v>0</v>
      </c>
      <c r="J149" s="51">
        <f>RDG!K46</f>
        <v>2565437121</v>
      </c>
      <c r="K149" s="52">
        <f>RDG!L46</f>
        <v>2275061360</v>
      </c>
      <c r="L149" s="51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2"/>
    </row>
    <row r="150" spans="4:24" ht="12.75">
      <c r="D150" t="s">
        <v>38</v>
      </c>
      <c r="E150">
        <v>2</v>
      </c>
      <c r="F150">
        <f>RDG!I47</f>
        <v>149</v>
      </c>
      <c r="G150">
        <f>IF(RDG!J47=0,"",RDG!J47)</f>
      </c>
      <c r="H150" s="29">
        <f t="shared" si="12"/>
        <v>10602184163.09</v>
      </c>
      <c r="I150">
        <f t="shared" si="13"/>
        <v>0</v>
      </c>
      <c r="J150" s="51">
        <f>RDG!K47</f>
        <v>2565437121</v>
      </c>
      <c r="K150" s="52">
        <f>RDG!L47</f>
        <v>2275061360</v>
      </c>
      <c r="L150" s="51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2"/>
    </row>
    <row r="151" spans="4:24" ht="12.75">
      <c r="D151" t="s">
        <v>38</v>
      </c>
      <c r="E151">
        <v>2</v>
      </c>
      <c r="F151">
        <f>RDG!I48</f>
        <v>150</v>
      </c>
      <c r="G151">
        <f>IF(RDG!J48=0,"",RDG!J48)</f>
      </c>
      <c r="H151" s="29">
        <f t="shared" si="12"/>
        <v>0</v>
      </c>
      <c r="I151">
        <f t="shared" si="13"/>
        <v>0</v>
      </c>
      <c r="J151" s="51">
        <f>RDG!K48</f>
        <v>0</v>
      </c>
      <c r="K151" s="52">
        <f>RDG!L48</f>
        <v>0</v>
      </c>
      <c r="L151" s="51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2"/>
    </row>
    <row r="152" spans="4:24" ht="12.75">
      <c r="D152" t="s">
        <v>38</v>
      </c>
      <c r="E152">
        <v>2</v>
      </c>
      <c r="F152">
        <f>RDG!I49</f>
        <v>151</v>
      </c>
      <c r="G152">
        <f>IF(RDG!J49=0,"",RDG!J49)</f>
      </c>
      <c r="H152" s="29">
        <f t="shared" si="12"/>
        <v>2160214945.2400002</v>
      </c>
      <c r="I152">
        <f t="shared" si="13"/>
        <v>0</v>
      </c>
      <c r="J152" s="51">
        <f>RDG!K49</f>
        <v>542000428</v>
      </c>
      <c r="K152" s="52">
        <f>RDG!L49</f>
        <v>444302748</v>
      </c>
      <c r="L152" s="51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2"/>
    </row>
    <row r="153" spans="4:24" ht="12.75">
      <c r="D153" t="s">
        <v>38</v>
      </c>
      <c r="E153">
        <v>2</v>
      </c>
      <c r="F153">
        <f>RDG!I50</f>
        <v>152</v>
      </c>
      <c r="G153">
        <f>IF(RDG!J50=0,"",RDG!J50)</f>
      </c>
      <c r="H153" s="29">
        <f t="shared" si="12"/>
        <v>8641129953.84</v>
      </c>
      <c r="I153">
        <f t="shared" si="13"/>
        <v>0</v>
      </c>
      <c r="J153" s="51">
        <f>RDG!K50</f>
        <v>2023436693</v>
      </c>
      <c r="K153" s="52">
        <f>RDG!L50</f>
        <v>1830758612</v>
      </c>
      <c r="L153" s="51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2"/>
    </row>
    <row r="154" spans="4:24" ht="12.75">
      <c r="D154" t="s">
        <v>38</v>
      </c>
      <c r="E154">
        <v>2</v>
      </c>
      <c r="F154">
        <f>RDG!I51</f>
        <v>153</v>
      </c>
      <c r="G154">
        <f>IF(RDG!J51=0,"",RDG!J51)</f>
      </c>
      <c r="H154" s="29">
        <f t="shared" si="12"/>
        <v>8697979493.01</v>
      </c>
      <c r="I154">
        <f t="shared" si="13"/>
        <v>0</v>
      </c>
      <c r="J154" s="51">
        <f>RDG!K51</f>
        <v>2023436693</v>
      </c>
      <c r="K154" s="52">
        <f>RDG!L51</f>
        <v>1830758612</v>
      </c>
      <c r="L154" s="51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2"/>
    </row>
    <row r="155" spans="4:24" ht="12.75">
      <c r="D155" t="s">
        <v>38</v>
      </c>
      <c r="E155">
        <v>2</v>
      </c>
      <c r="F155">
        <f>RDG!I52</f>
        <v>154</v>
      </c>
      <c r="G155">
        <f>IF(RDG!J52=0,"",RDG!J52)</f>
      </c>
      <c r="H155" s="29">
        <f t="shared" si="12"/>
        <v>0</v>
      </c>
      <c r="I155">
        <f t="shared" si="13"/>
        <v>0</v>
      </c>
      <c r="J155" s="51">
        <f>RDG!K52</f>
        <v>0</v>
      </c>
      <c r="K155" s="52">
        <f>RDG!L52</f>
        <v>0</v>
      </c>
      <c r="L155" s="51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2"/>
    </row>
    <row r="156" spans="4:24" ht="12.75">
      <c r="D156" t="s">
        <v>38</v>
      </c>
      <c r="E156">
        <v>2</v>
      </c>
      <c r="F156">
        <f>RDG!I55</f>
        <v>155</v>
      </c>
      <c r="G156">
        <f>IF(RDG!J55=0,"",RDG!J55)</f>
      </c>
      <c r="H156" s="29">
        <f t="shared" si="12"/>
        <v>8812127877.6</v>
      </c>
      <c r="I156">
        <f t="shared" si="13"/>
        <v>0</v>
      </c>
      <c r="J156" s="51">
        <f>RDG!K55</f>
        <v>2023759032</v>
      </c>
      <c r="K156" s="52">
        <f>RDG!L55</f>
        <v>1830742380</v>
      </c>
      <c r="L156" s="51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2"/>
    </row>
    <row r="157" spans="4:24" ht="12.75">
      <c r="D157" t="s">
        <v>38</v>
      </c>
      <c r="E157">
        <v>2</v>
      </c>
      <c r="F157">
        <f>RDG!I56</f>
        <v>156</v>
      </c>
      <c r="G157">
        <f>IF(RDG!J56=0,"",RDG!J56)</f>
      </c>
      <c r="H157" s="29">
        <f t="shared" si="12"/>
        <v>-452205</v>
      </c>
      <c r="I157">
        <f t="shared" si="13"/>
        <v>0</v>
      </c>
      <c r="J157" s="51">
        <f>RDG!K56</f>
        <v>-322339</v>
      </c>
      <c r="K157" s="52">
        <f>RDG!L56</f>
        <v>16232</v>
      </c>
      <c r="L157" s="51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2"/>
    </row>
    <row r="158" spans="4:24" ht="12.75">
      <c r="D158" t="s">
        <v>38</v>
      </c>
      <c r="E158">
        <v>2</v>
      </c>
      <c r="F158">
        <f>RDG!I58</f>
        <v>157</v>
      </c>
      <c r="G158">
        <f>IF(RDG!J58=0,"",RDG!J58)</f>
      </c>
      <c r="H158" s="29">
        <f t="shared" si="12"/>
        <v>8925377649.69</v>
      </c>
      <c r="I158">
        <f t="shared" si="13"/>
        <v>0</v>
      </c>
      <c r="J158" s="51">
        <f>RDG!K58</f>
        <v>2023436693</v>
      </c>
      <c r="K158" s="52">
        <f>RDG!L58</f>
        <v>1830758612</v>
      </c>
      <c r="L158" s="51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2"/>
    </row>
    <row r="159" spans="4:24" ht="12.75">
      <c r="D159" t="s">
        <v>38</v>
      </c>
      <c r="E159">
        <v>2</v>
      </c>
      <c r="F159">
        <f>RDG!I59</f>
        <v>158</v>
      </c>
      <c r="G159">
        <f>IF(RDG!J59=0,"",RDG!J59)</f>
      </c>
      <c r="H159" s="29">
        <f aca="true" t="shared" si="14" ref="H159:H171">J159/100*F159+2*K159/100*F159</f>
        <v>-5559380.1</v>
      </c>
      <c r="I159">
        <f aca="true" t="shared" si="15" ref="I159:I171">ABS(ROUND(J159,0)-J159)+ABS(ROUND(K159,0)-K159)</f>
        <v>0</v>
      </c>
      <c r="J159" s="51">
        <f>RDG!K59</f>
        <v>3056373</v>
      </c>
      <c r="K159" s="52">
        <f>RDG!L59</f>
        <v>-3287484</v>
      </c>
      <c r="L159" s="51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2"/>
    </row>
    <row r="160" spans="4:24" ht="12.75">
      <c r="D160" t="s">
        <v>38</v>
      </c>
      <c r="E160">
        <v>2</v>
      </c>
      <c r="F160">
        <f>RDG!I60</f>
        <v>159</v>
      </c>
      <c r="G160">
        <f>IF(RDG!J60=0,"",RDG!J60)</f>
      </c>
      <c r="H160" s="29">
        <f t="shared" si="14"/>
        <v>0</v>
      </c>
      <c r="I160">
        <f t="shared" si="15"/>
        <v>0</v>
      </c>
      <c r="J160" s="51">
        <f>RDG!K60</f>
        <v>0</v>
      </c>
      <c r="K160" s="52">
        <f>RDG!L60</f>
        <v>0</v>
      </c>
      <c r="L160" s="51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2"/>
    </row>
    <row r="161" spans="4:24" ht="12.75">
      <c r="D161" t="s">
        <v>38</v>
      </c>
      <c r="E161">
        <v>2</v>
      </c>
      <c r="F161">
        <f>RDG!I61</f>
        <v>160</v>
      </c>
      <c r="G161">
        <f>IF(RDG!J61=0,"",RDG!J61)</f>
      </c>
      <c r="H161" s="29">
        <f t="shared" si="14"/>
        <v>0</v>
      </c>
      <c r="I161">
        <f t="shared" si="15"/>
        <v>0</v>
      </c>
      <c r="J161" s="51">
        <f>RDG!K61</f>
        <v>0</v>
      </c>
      <c r="K161" s="52">
        <f>RDG!L61</f>
        <v>0</v>
      </c>
      <c r="L161" s="51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2"/>
    </row>
    <row r="162" spans="4:24" ht="12.75">
      <c r="D162" t="s">
        <v>38</v>
      </c>
      <c r="E162">
        <v>2</v>
      </c>
      <c r="F162">
        <f>RDG!I62</f>
        <v>161</v>
      </c>
      <c r="G162">
        <f>IF(RDG!J62=0,"",RDG!J62)</f>
      </c>
      <c r="H162" s="29">
        <f t="shared" si="14"/>
        <v>-443385.9500000002</v>
      </c>
      <c r="I162">
        <f t="shared" si="15"/>
        <v>0</v>
      </c>
      <c r="J162" s="51">
        <f>RDG!K62</f>
        <v>-2602827</v>
      </c>
      <c r="K162" s="52">
        <f>RDG!L62</f>
        <v>1163716</v>
      </c>
      <c r="L162" s="51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2"/>
    </row>
    <row r="163" spans="4:24" ht="12.75">
      <c r="D163" t="s">
        <v>38</v>
      </c>
      <c r="E163">
        <v>2</v>
      </c>
      <c r="F163">
        <f>RDG!I63</f>
        <v>162</v>
      </c>
      <c r="G163">
        <f>IF(RDG!J63=0,"",RDG!J63)</f>
      </c>
      <c r="H163" s="29">
        <f t="shared" si="14"/>
        <v>0</v>
      </c>
      <c r="I163">
        <f t="shared" si="15"/>
        <v>0</v>
      </c>
      <c r="J163" s="51">
        <f>RDG!K63</f>
        <v>0</v>
      </c>
      <c r="K163" s="52">
        <f>RDG!L63</f>
        <v>0</v>
      </c>
      <c r="L163" s="51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2"/>
    </row>
    <row r="164" spans="4:24" ht="12.75">
      <c r="D164" t="s">
        <v>38</v>
      </c>
      <c r="E164">
        <v>2</v>
      </c>
      <c r="F164">
        <f>RDG!I64</f>
        <v>163</v>
      </c>
      <c r="G164">
        <f>IF(RDG!J64=0,"",RDG!J64)</f>
      </c>
      <c r="H164" s="29">
        <f t="shared" si="14"/>
        <v>0</v>
      </c>
      <c r="I164">
        <f t="shared" si="15"/>
        <v>0</v>
      </c>
      <c r="J164" s="51">
        <f>RDG!K64</f>
        <v>0</v>
      </c>
      <c r="K164" s="52">
        <f>RDG!L64</f>
        <v>0</v>
      </c>
      <c r="L164" s="51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2"/>
    </row>
    <row r="165" spans="4:24" ht="12.75">
      <c r="D165" t="s">
        <v>38</v>
      </c>
      <c r="E165">
        <v>2</v>
      </c>
      <c r="F165">
        <f>RDG!I65</f>
        <v>164</v>
      </c>
      <c r="G165">
        <f>IF(RDG!J65=0,"",RDG!J65)</f>
      </c>
      <c r="H165" s="29">
        <f t="shared" si="14"/>
        <v>0</v>
      </c>
      <c r="I165">
        <f t="shared" si="15"/>
        <v>0</v>
      </c>
      <c r="J165" s="51">
        <f>RDG!K65</f>
        <v>0</v>
      </c>
      <c r="K165" s="52">
        <f>RDG!L65</f>
        <v>0</v>
      </c>
      <c r="L165" s="51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2"/>
    </row>
    <row r="166" spans="4:24" ht="12.75">
      <c r="D166" t="s">
        <v>38</v>
      </c>
      <c r="E166">
        <v>2</v>
      </c>
      <c r="F166">
        <f>RDG!I66</f>
        <v>165</v>
      </c>
      <c r="G166">
        <f>IF(RDG!J66=0,"",RDG!J66)</f>
      </c>
      <c r="H166" s="29">
        <f t="shared" si="14"/>
        <v>-5351280</v>
      </c>
      <c r="I166">
        <f t="shared" si="15"/>
        <v>0</v>
      </c>
      <c r="J166" s="51">
        <f>RDG!K66</f>
        <v>5659200</v>
      </c>
      <c r="K166" s="52">
        <f>RDG!L66</f>
        <v>-4451200</v>
      </c>
      <c r="L166" s="51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2"/>
    </row>
    <row r="167" spans="4:24" ht="12.75">
      <c r="D167" t="s">
        <v>38</v>
      </c>
      <c r="E167">
        <v>2</v>
      </c>
      <c r="F167">
        <f>RDG!I67</f>
        <v>166</v>
      </c>
      <c r="G167">
        <f>IF(RDG!J67=0,"",RDG!J67)</f>
      </c>
      <c r="H167" s="29">
        <f t="shared" si="14"/>
        <v>0</v>
      </c>
      <c r="I167">
        <f t="shared" si="15"/>
        <v>0</v>
      </c>
      <c r="J167" s="51">
        <f>RDG!K67</f>
        <v>0</v>
      </c>
      <c r="K167" s="52">
        <f>RDG!L67</f>
        <v>0</v>
      </c>
      <c r="L167" s="51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2"/>
    </row>
    <row r="168" spans="4:24" ht="12.75">
      <c r="D168" t="s">
        <v>38</v>
      </c>
      <c r="E168">
        <v>2</v>
      </c>
      <c r="F168">
        <f>RDG!I68</f>
        <v>167</v>
      </c>
      <c r="G168">
        <f>IF(RDG!J68=0,"",RDG!J68)</f>
      </c>
      <c r="H168" s="29">
        <f t="shared" si="14"/>
        <v>-5876053.6499999985</v>
      </c>
      <c r="I168">
        <f t="shared" si="15"/>
        <v>0</v>
      </c>
      <c r="J168" s="51">
        <f>RDG!K68</f>
        <v>3056373</v>
      </c>
      <c r="K168" s="52">
        <f>RDG!L68</f>
        <v>-3287484</v>
      </c>
      <c r="L168" s="51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2"/>
    </row>
    <row r="169" spans="4:24" ht="12.75">
      <c r="D169" t="s">
        <v>38</v>
      </c>
      <c r="E169">
        <v>2</v>
      </c>
      <c r="F169">
        <f>RDG!I69</f>
        <v>168</v>
      </c>
      <c r="G169">
        <f>IF(RDG!J69=0,"",RDG!J69)</f>
      </c>
      <c r="H169" s="29">
        <f t="shared" si="14"/>
        <v>9544811340.96</v>
      </c>
      <c r="I169">
        <f t="shared" si="15"/>
        <v>0</v>
      </c>
      <c r="J169" s="51">
        <f>RDG!K69</f>
        <v>2026493066</v>
      </c>
      <c r="K169" s="52">
        <f>RDG!L69</f>
        <v>1827471128</v>
      </c>
      <c r="L169" s="51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2"/>
    </row>
    <row r="170" spans="4:24" ht="12.75">
      <c r="D170" t="s">
        <v>38</v>
      </c>
      <c r="E170">
        <v>2</v>
      </c>
      <c r="F170">
        <f>RDG!I72</f>
        <v>169</v>
      </c>
      <c r="G170">
        <f>IF(RDG!J72=0,"",RDG!J72)</f>
      </c>
      <c r="H170" s="29">
        <f t="shared" si="14"/>
        <v>9602115582.93</v>
      </c>
      <c r="I170">
        <f t="shared" si="15"/>
        <v>0</v>
      </c>
      <c r="J170" s="51">
        <f>RDG!K72</f>
        <v>2026815405</v>
      </c>
      <c r="K170" s="52">
        <f>RDG!L72</f>
        <v>1827454896</v>
      </c>
      <c r="L170" s="51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2"/>
    </row>
    <row r="171" spans="4:24" ht="12.75">
      <c r="D171" t="s">
        <v>38</v>
      </c>
      <c r="E171">
        <v>2</v>
      </c>
      <c r="F171">
        <f>RDG!I73</f>
        <v>170</v>
      </c>
      <c r="G171">
        <f>IF(RDG!J73=0,"",RDG!J73)</f>
      </c>
      <c r="H171" s="29">
        <f t="shared" si="14"/>
        <v>-492787.49999999994</v>
      </c>
      <c r="I171">
        <f t="shared" si="15"/>
        <v>0</v>
      </c>
      <c r="J171" s="51">
        <f>RDG!K73</f>
        <v>-322339</v>
      </c>
      <c r="K171" s="52">
        <f>RDG!L73</f>
        <v>16232</v>
      </c>
      <c r="L171" s="51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2"/>
    </row>
    <row r="172" spans="4:24" ht="12.75">
      <c r="D172" t="s">
        <v>110</v>
      </c>
      <c r="E172">
        <v>3</v>
      </c>
      <c r="F172" t="e">
        <f>#REF!</f>
        <v>#REF!</v>
      </c>
      <c r="H172" s="29" t="e">
        <f>J172/100*F172+2*K172/100*F172</f>
        <v>#REF!</v>
      </c>
      <c r="I172" t="e">
        <f>ABS(ROUND(J172,0)-J172)+ABS(ROUND(K172,0)-K172)</f>
        <v>#REF!</v>
      </c>
      <c r="J172" s="51" t="e">
        <f>#REF!</f>
        <v>#REF!</v>
      </c>
      <c r="K172" s="52" t="e">
        <f>#REF!</f>
        <v>#REF!</v>
      </c>
      <c r="L172" s="51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2"/>
    </row>
    <row r="173" spans="4:24" ht="12.75">
      <c r="D173" t="s">
        <v>110</v>
      </c>
      <c r="E173">
        <v>3</v>
      </c>
      <c r="F173" t="e">
        <f>#REF!</f>
        <v>#REF!</v>
      </c>
      <c r="H173" s="29" t="e">
        <f>J173/100*F173+2*K173/100*F173</f>
        <v>#REF!</v>
      </c>
      <c r="I173" t="e">
        <f>ABS(ROUND(J173,0)-J173)+ABS(ROUND(K173,0)-K173)</f>
        <v>#REF!</v>
      </c>
      <c r="J173" s="51" t="e">
        <f>#REF!</f>
        <v>#REF!</v>
      </c>
      <c r="K173" s="52" t="e">
        <f>#REF!</f>
        <v>#REF!</v>
      </c>
      <c r="L173" s="51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2"/>
    </row>
    <row r="174" spans="4:24" ht="12.75">
      <c r="D174" t="s">
        <v>110</v>
      </c>
      <c r="E174">
        <v>3</v>
      </c>
      <c r="F174" t="e">
        <f>#REF!</f>
        <v>#REF!</v>
      </c>
      <c r="H174" s="2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51" t="e">
        <f>#REF!</f>
        <v>#REF!</v>
      </c>
      <c r="K174" s="52" t="e">
        <f>#REF!</f>
        <v>#REF!</v>
      </c>
      <c r="L174" s="51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2"/>
    </row>
    <row r="175" spans="4:24" ht="12.75">
      <c r="D175" t="s">
        <v>110</v>
      </c>
      <c r="E175">
        <v>3</v>
      </c>
      <c r="F175" t="e">
        <f>#REF!</f>
        <v>#REF!</v>
      </c>
      <c r="H175" s="29" t="e">
        <f t="shared" si="16"/>
        <v>#REF!</v>
      </c>
      <c r="I175" t="e">
        <f t="shared" si="17"/>
        <v>#REF!</v>
      </c>
      <c r="J175" s="51" t="e">
        <f>#REF!</f>
        <v>#REF!</v>
      </c>
      <c r="K175" s="52" t="e">
        <f>#REF!</f>
        <v>#REF!</v>
      </c>
      <c r="L175" s="51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2"/>
    </row>
    <row r="176" spans="4:24" ht="12.75">
      <c r="D176" t="s">
        <v>110</v>
      </c>
      <c r="E176">
        <v>3</v>
      </c>
      <c r="F176" t="e">
        <f>#REF!</f>
        <v>#REF!</v>
      </c>
      <c r="H176" s="29" t="e">
        <f t="shared" si="16"/>
        <v>#REF!</v>
      </c>
      <c r="I176" t="e">
        <f t="shared" si="17"/>
        <v>#REF!</v>
      </c>
      <c r="J176" s="51" t="e">
        <f>#REF!</f>
        <v>#REF!</v>
      </c>
      <c r="K176" s="52" t="e">
        <f>#REF!</f>
        <v>#REF!</v>
      </c>
      <c r="L176" s="51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2"/>
    </row>
    <row r="177" spans="4:24" ht="12.75">
      <c r="D177" t="s">
        <v>110</v>
      </c>
      <c r="E177">
        <v>3</v>
      </c>
      <c r="F177" t="e">
        <f>#REF!</f>
        <v>#REF!</v>
      </c>
      <c r="H177" s="29" t="e">
        <f t="shared" si="16"/>
        <v>#REF!</v>
      </c>
      <c r="I177" t="e">
        <f t="shared" si="17"/>
        <v>#REF!</v>
      </c>
      <c r="J177" s="51" t="e">
        <f>#REF!</f>
        <v>#REF!</v>
      </c>
      <c r="K177" s="52" t="e">
        <f>#REF!</f>
        <v>#REF!</v>
      </c>
      <c r="L177" s="51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2"/>
    </row>
    <row r="178" spans="4:24" ht="12.75">
      <c r="D178" t="s">
        <v>110</v>
      </c>
      <c r="E178">
        <v>3</v>
      </c>
      <c r="F178" t="e">
        <f>#REF!</f>
        <v>#REF!</v>
      </c>
      <c r="H178" s="29" t="e">
        <f t="shared" si="16"/>
        <v>#REF!</v>
      </c>
      <c r="I178" t="e">
        <f t="shared" si="17"/>
        <v>#REF!</v>
      </c>
      <c r="J178" s="51" t="e">
        <f>#REF!</f>
        <v>#REF!</v>
      </c>
      <c r="K178" s="52" t="e">
        <f>#REF!</f>
        <v>#REF!</v>
      </c>
      <c r="L178" s="51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2"/>
    </row>
    <row r="179" spans="4:24" ht="12.75">
      <c r="D179" t="s">
        <v>110</v>
      </c>
      <c r="E179">
        <v>3</v>
      </c>
      <c r="F179" t="e">
        <f>#REF!</f>
        <v>#REF!</v>
      </c>
      <c r="H179" s="29" t="e">
        <f t="shared" si="16"/>
        <v>#REF!</v>
      </c>
      <c r="I179" t="e">
        <f t="shared" si="17"/>
        <v>#REF!</v>
      </c>
      <c r="J179" s="51" t="e">
        <f>#REF!</f>
        <v>#REF!</v>
      </c>
      <c r="K179" s="52" t="e">
        <f>#REF!</f>
        <v>#REF!</v>
      </c>
      <c r="L179" s="51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2"/>
    </row>
    <row r="180" spans="4:24" ht="12.75">
      <c r="D180" t="s">
        <v>110</v>
      </c>
      <c r="E180">
        <v>3</v>
      </c>
      <c r="F180" t="e">
        <f>#REF!</f>
        <v>#REF!</v>
      </c>
      <c r="H180" s="29" t="e">
        <f t="shared" si="16"/>
        <v>#REF!</v>
      </c>
      <c r="I180" t="e">
        <f t="shared" si="17"/>
        <v>#REF!</v>
      </c>
      <c r="J180" s="51" t="e">
        <f>#REF!</f>
        <v>#REF!</v>
      </c>
      <c r="K180" s="52" t="e">
        <f>#REF!</f>
        <v>#REF!</v>
      </c>
      <c r="L180" s="51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2"/>
    </row>
    <row r="181" spans="4:24" ht="12.75">
      <c r="D181" t="s">
        <v>110</v>
      </c>
      <c r="E181">
        <v>3</v>
      </c>
      <c r="F181" t="e">
        <f>#REF!</f>
        <v>#REF!</v>
      </c>
      <c r="H181" s="29" t="e">
        <f t="shared" si="16"/>
        <v>#REF!</v>
      </c>
      <c r="I181" t="e">
        <f t="shared" si="17"/>
        <v>#REF!</v>
      </c>
      <c r="J181" s="51" t="e">
        <f>#REF!</f>
        <v>#REF!</v>
      </c>
      <c r="K181" s="52" t="e">
        <f>#REF!</f>
        <v>#REF!</v>
      </c>
      <c r="L181" s="51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2"/>
    </row>
    <row r="182" spans="4:24" ht="12.75">
      <c r="D182" t="s">
        <v>110</v>
      </c>
      <c r="E182">
        <v>3</v>
      </c>
      <c r="F182" t="e">
        <f>#REF!</f>
        <v>#REF!</v>
      </c>
      <c r="H182" s="29" t="e">
        <f t="shared" si="16"/>
        <v>#REF!</v>
      </c>
      <c r="I182" t="e">
        <f t="shared" si="17"/>
        <v>#REF!</v>
      </c>
      <c r="J182" s="51" t="e">
        <f>#REF!</f>
        <v>#REF!</v>
      </c>
      <c r="K182" s="52" t="e">
        <f>#REF!</f>
        <v>#REF!</v>
      </c>
      <c r="L182" s="51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2"/>
    </row>
    <row r="183" spans="4:24" ht="12.75">
      <c r="D183" t="s">
        <v>110</v>
      </c>
      <c r="E183">
        <v>3</v>
      </c>
      <c r="F183" t="e">
        <f>#REF!</f>
        <v>#REF!</v>
      </c>
      <c r="H183" s="29" t="e">
        <f t="shared" si="16"/>
        <v>#REF!</v>
      </c>
      <c r="I183" t="e">
        <f t="shared" si="17"/>
        <v>#REF!</v>
      </c>
      <c r="J183" s="51" t="e">
        <f>#REF!</f>
        <v>#REF!</v>
      </c>
      <c r="K183" s="52" t="e">
        <f>#REF!</f>
        <v>#REF!</v>
      </c>
      <c r="L183" s="51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2"/>
    </row>
    <row r="184" spans="4:24" ht="12.75">
      <c r="D184" t="s">
        <v>110</v>
      </c>
      <c r="E184">
        <v>3</v>
      </c>
      <c r="F184" t="e">
        <f>#REF!</f>
        <v>#REF!</v>
      </c>
      <c r="H184" s="29" t="e">
        <f t="shared" si="16"/>
        <v>#REF!</v>
      </c>
      <c r="I184" t="e">
        <f t="shared" si="17"/>
        <v>#REF!</v>
      </c>
      <c r="J184" s="51" t="e">
        <f>#REF!</f>
        <v>#REF!</v>
      </c>
      <c r="K184" s="52" t="e">
        <f>#REF!</f>
        <v>#REF!</v>
      </c>
      <c r="L184" s="51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2"/>
    </row>
    <row r="185" spans="4:24" ht="12.75">
      <c r="D185" t="s">
        <v>110</v>
      </c>
      <c r="E185">
        <v>3</v>
      </c>
      <c r="F185" t="e">
        <f>#REF!</f>
        <v>#REF!</v>
      </c>
      <c r="H185" s="29" t="e">
        <f t="shared" si="16"/>
        <v>#REF!</v>
      </c>
      <c r="I185" t="e">
        <f t="shared" si="17"/>
        <v>#REF!</v>
      </c>
      <c r="J185" s="51" t="e">
        <f>#REF!</f>
        <v>#REF!</v>
      </c>
      <c r="K185" s="52" t="e">
        <f>#REF!</f>
        <v>#REF!</v>
      </c>
      <c r="L185" s="51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2"/>
    </row>
    <row r="186" spans="4:24" ht="12.75">
      <c r="D186" t="s">
        <v>110</v>
      </c>
      <c r="E186">
        <v>3</v>
      </c>
      <c r="F186" t="e">
        <f>#REF!</f>
        <v>#REF!</v>
      </c>
      <c r="H186" s="29" t="e">
        <f t="shared" si="16"/>
        <v>#REF!</v>
      </c>
      <c r="I186" t="e">
        <f t="shared" si="17"/>
        <v>#REF!</v>
      </c>
      <c r="J186" s="51" t="e">
        <f>#REF!</f>
        <v>#REF!</v>
      </c>
      <c r="K186" s="52" t="e">
        <f>#REF!</f>
        <v>#REF!</v>
      </c>
      <c r="L186" s="51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2"/>
    </row>
    <row r="187" spans="4:24" ht="12.75">
      <c r="D187" t="s">
        <v>110</v>
      </c>
      <c r="E187">
        <v>3</v>
      </c>
      <c r="F187" t="e">
        <f>#REF!</f>
        <v>#REF!</v>
      </c>
      <c r="H187" s="29" t="e">
        <f t="shared" si="16"/>
        <v>#REF!</v>
      </c>
      <c r="I187" t="e">
        <f t="shared" si="17"/>
        <v>#REF!</v>
      </c>
      <c r="J187" s="51" t="e">
        <f>#REF!</f>
        <v>#REF!</v>
      </c>
      <c r="K187" s="52" t="e">
        <f>#REF!</f>
        <v>#REF!</v>
      </c>
      <c r="L187" s="51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2"/>
    </row>
    <row r="188" spans="4:24" ht="12.75">
      <c r="D188" t="s">
        <v>110</v>
      </c>
      <c r="E188">
        <v>3</v>
      </c>
      <c r="F188" t="e">
        <f>#REF!</f>
        <v>#REF!</v>
      </c>
      <c r="H188" s="29" t="e">
        <f t="shared" si="16"/>
        <v>#REF!</v>
      </c>
      <c r="I188" t="e">
        <f t="shared" si="17"/>
        <v>#REF!</v>
      </c>
      <c r="J188" s="51" t="e">
        <f>#REF!</f>
        <v>#REF!</v>
      </c>
      <c r="K188" s="52" t="e">
        <f>#REF!</f>
        <v>#REF!</v>
      </c>
      <c r="L188" s="51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2"/>
    </row>
    <row r="189" spans="4:24" ht="12.75">
      <c r="D189" t="s">
        <v>110</v>
      </c>
      <c r="E189">
        <v>3</v>
      </c>
      <c r="F189" t="e">
        <f>#REF!</f>
        <v>#REF!</v>
      </c>
      <c r="H189" s="29" t="e">
        <f t="shared" si="16"/>
        <v>#REF!</v>
      </c>
      <c r="I189" t="e">
        <f t="shared" si="17"/>
        <v>#REF!</v>
      </c>
      <c r="J189" s="51" t="e">
        <f>#REF!</f>
        <v>#REF!</v>
      </c>
      <c r="K189" s="52" t="e">
        <f>#REF!</f>
        <v>#REF!</v>
      </c>
      <c r="L189" s="51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2"/>
    </row>
    <row r="190" spans="4:24" ht="12.75">
      <c r="D190" t="s">
        <v>110</v>
      </c>
      <c r="E190">
        <v>3</v>
      </c>
      <c r="F190" t="e">
        <f>#REF!</f>
        <v>#REF!</v>
      </c>
      <c r="H190" s="29" t="e">
        <f t="shared" si="16"/>
        <v>#REF!</v>
      </c>
      <c r="I190" t="e">
        <f t="shared" si="17"/>
        <v>#REF!</v>
      </c>
      <c r="J190" s="51" t="e">
        <f>#REF!</f>
        <v>#REF!</v>
      </c>
      <c r="K190" s="52" t="e">
        <f>#REF!</f>
        <v>#REF!</v>
      </c>
      <c r="L190" s="51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2"/>
    </row>
    <row r="191" spans="4:24" ht="12.75">
      <c r="D191" t="s">
        <v>110</v>
      </c>
      <c r="E191">
        <v>3</v>
      </c>
      <c r="F191" t="e">
        <f>#REF!</f>
        <v>#REF!</v>
      </c>
      <c r="H191" s="29" t="e">
        <f t="shared" si="16"/>
        <v>#REF!</v>
      </c>
      <c r="I191" t="e">
        <f t="shared" si="17"/>
        <v>#REF!</v>
      </c>
      <c r="J191" s="51" t="e">
        <f>#REF!</f>
        <v>#REF!</v>
      </c>
      <c r="K191" s="52" t="e">
        <f>#REF!</f>
        <v>#REF!</v>
      </c>
      <c r="L191" s="51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2"/>
    </row>
    <row r="192" spans="4:24" ht="12.75">
      <c r="D192" t="s">
        <v>110</v>
      </c>
      <c r="E192">
        <v>3</v>
      </c>
      <c r="F192" t="e">
        <f>#REF!</f>
        <v>#REF!</v>
      </c>
      <c r="H192" s="29" t="e">
        <f t="shared" si="16"/>
        <v>#REF!</v>
      </c>
      <c r="I192" t="e">
        <f t="shared" si="17"/>
        <v>#REF!</v>
      </c>
      <c r="J192" s="51" t="e">
        <f>#REF!</f>
        <v>#REF!</v>
      </c>
      <c r="K192" s="52" t="e">
        <f>#REF!</f>
        <v>#REF!</v>
      </c>
      <c r="L192" s="51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2"/>
    </row>
    <row r="193" spans="4:24" ht="12.75">
      <c r="D193" t="s">
        <v>110</v>
      </c>
      <c r="E193">
        <v>3</v>
      </c>
      <c r="F193" t="e">
        <f>#REF!</f>
        <v>#REF!</v>
      </c>
      <c r="H193" s="29" t="e">
        <f t="shared" si="16"/>
        <v>#REF!</v>
      </c>
      <c r="I193" t="e">
        <f t="shared" si="17"/>
        <v>#REF!</v>
      </c>
      <c r="J193" s="51" t="e">
        <f>#REF!</f>
        <v>#REF!</v>
      </c>
      <c r="K193" s="52" t="e">
        <f>#REF!</f>
        <v>#REF!</v>
      </c>
      <c r="L193" s="51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2"/>
    </row>
    <row r="194" spans="4:24" ht="12.75">
      <c r="D194" t="s">
        <v>110</v>
      </c>
      <c r="E194">
        <v>3</v>
      </c>
      <c r="F194" t="e">
        <f>#REF!</f>
        <v>#REF!</v>
      </c>
      <c r="H194" s="29" t="e">
        <f t="shared" si="16"/>
        <v>#REF!</v>
      </c>
      <c r="I194" t="e">
        <f t="shared" si="17"/>
        <v>#REF!</v>
      </c>
      <c r="J194" s="51" t="e">
        <f>#REF!</f>
        <v>#REF!</v>
      </c>
      <c r="K194" s="52" t="e">
        <f>#REF!</f>
        <v>#REF!</v>
      </c>
      <c r="L194" s="51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2"/>
    </row>
    <row r="195" spans="4:24" ht="12.75">
      <c r="D195" t="s">
        <v>110</v>
      </c>
      <c r="E195">
        <v>3</v>
      </c>
      <c r="F195" t="e">
        <f>#REF!</f>
        <v>#REF!</v>
      </c>
      <c r="H195" s="29" t="e">
        <f t="shared" si="16"/>
        <v>#REF!</v>
      </c>
      <c r="I195" t="e">
        <f t="shared" si="17"/>
        <v>#REF!</v>
      </c>
      <c r="J195" s="51" t="e">
        <f>#REF!</f>
        <v>#REF!</v>
      </c>
      <c r="K195" s="52" t="e">
        <f>#REF!</f>
        <v>#REF!</v>
      </c>
      <c r="L195" s="51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2"/>
    </row>
    <row r="196" spans="4:24" ht="12.75">
      <c r="D196" t="s">
        <v>110</v>
      </c>
      <c r="E196">
        <v>3</v>
      </c>
      <c r="F196" t="e">
        <f>#REF!</f>
        <v>#REF!</v>
      </c>
      <c r="H196" s="29" t="e">
        <f t="shared" si="16"/>
        <v>#REF!</v>
      </c>
      <c r="I196" t="e">
        <f t="shared" si="17"/>
        <v>#REF!</v>
      </c>
      <c r="J196" s="51" t="e">
        <f>#REF!</f>
        <v>#REF!</v>
      </c>
      <c r="K196" s="52" t="e">
        <f>#REF!</f>
        <v>#REF!</v>
      </c>
      <c r="L196" s="51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2"/>
    </row>
    <row r="197" spans="4:24" ht="12.75">
      <c r="D197" t="s">
        <v>110</v>
      </c>
      <c r="E197">
        <v>3</v>
      </c>
      <c r="F197" t="e">
        <f>#REF!</f>
        <v>#REF!</v>
      </c>
      <c r="H197" s="29" t="e">
        <f t="shared" si="16"/>
        <v>#REF!</v>
      </c>
      <c r="I197" t="e">
        <f t="shared" si="17"/>
        <v>#REF!</v>
      </c>
      <c r="J197" s="51" t="e">
        <f>#REF!</f>
        <v>#REF!</v>
      </c>
      <c r="K197" s="52" t="e">
        <f>#REF!</f>
        <v>#REF!</v>
      </c>
      <c r="L197" s="51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2"/>
    </row>
    <row r="198" spans="4:24" ht="12.75">
      <c r="D198" t="s">
        <v>110</v>
      </c>
      <c r="E198">
        <v>3</v>
      </c>
      <c r="F198" t="e">
        <f>#REF!</f>
        <v>#REF!</v>
      </c>
      <c r="H198" s="29" t="e">
        <f t="shared" si="16"/>
        <v>#REF!</v>
      </c>
      <c r="I198" t="e">
        <f t="shared" si="17"/>
        <v>#REF!</v>
      </c>
      <c r="J198" s="51" t="e">
        <f>#REF!</f>
        <v>#REF!</v>
      </c>
      <c r="K198" s="52" t="e">
        <f>#REF!</f>
        <v>#REF!</v>
      </c>
      <c r="L198" s="51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2"/>
    </row>
    <row r="199" spans="4:24" ht="12.75">
      <c r="D199" t="s">
        <v>110</v>
      </c>
      <c r="E199">
        <v>3</v>
      </c>
      <c r="F199" t="e">
        <f>#REF!</f>
        <v>#REF!</v>
      </c>
      <c r="H199" s="29" t="e">
        <f t="shared" si="16"/>
        <v>#REF!</v>
      </c>
      <c r="I199" t="e">
        <f t="shared" si="17"/>
        <v>#REF!</v>
      </c>
      <c r="J199" s="51" t="e">
        <f>#REF!</f>
        <v>#REF!</v>
      </c>
      <c r="K199" s="52" t="e">
        <f>#REF!</f>
        <v>#REF!</v>
      </c>
      <c r="L199" s="51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2"/>
    </row>
    <row r="200" spans="4:24" ht="12.75">
      <c r="D200" t="s">
        <v>110</v>
      </c>
      <c r="E200">
        <v>3</v>
      </c>
      <c r="F200" t="e">
        <f>#REF!</f>
        <v>#REF!</v>
      </c>
      <c r="H200" s="29" t="e">
        <f t="shared" si="16"/>
        <v>#REF!</v>
      </c>
      <c r="I200" t="e">
        <f t="shared" si="17"/>
        <v>#REF!</v>
      </c>
      <c r="J200" s="51" t="e">
        <f>#REF!</f>
        <v>#REF!</v>
      </c>
      <c r="K200" s="52" t="e">
        <f>#REF!</f>
        <v>#REF!</v>
      </c>
      <c r="L200" s="51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2"/>
    </row>
    <row r="201" spans="4:24" ht="12.75">
      <c r="D201" t="s">
        <v>110</v>
      </c>
      <c r="E201">
        <v>3</v>
      </c>
      <c r="F201" t="e">
        <f>#REF!</f>
        <v>#REF!</v>
      </c>
      <c r="H201" s="29" t="e">
        <f t="shared" si="16"/>
        <v>#REF!</v>
      </c>
      <c r="I201" t="e">
        <f t="shared" si="17"/>
        <v>#REF!</v>
      </c>
      <c r="J201" s="51" t="e">
        <f>#REF!</f>
        <v>#REF!</v>
      </c>
      <c r="K201" s="52" t="e">
        <f>#REF!</f>
        <v>#REF!</v>
      </c>
      <c r="L201" s="51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2"/>
    </row>
    <row r="202" spans="4:24" ht="12.75">
      <c r="D202" t="s">
        <v>110</v>
      </c>
      <c r="E202">
        <v>3</v>
      </c>
      <c r="F202" t="e">
        <f>#REF!</f>
        <v>#REF!</v>
      </c>
      <c r="H202" s="29" t="e">
        <f t="shared" si="16"/>
        <v>#REF!</v>
      </c>
      <c r="I202" t="e">
        <f t="shared" si="17"/>
        <v>#REF!</v>
      </c>
      <c r="J202" s="51" t="e">
        <f>#REF!</f>
        <v>#REF!</v>
      </c>
      <c r="K202" s="52" t="e">
        <f>#REF!</f>
        <v>#REF!</v>
      </c>
      <c r="L202" s="51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2"/>
    </row>
    <row r="203" spans="4:24" ht="12.75">
      <c r="D203" t="s">
        <v>110</v>
      </c>
      <c r="E203">
        <v>3</v>
      </c>
      <c r="F203" t="e">
        <f>#REF!</f>
        <v>#REF!</v>
      </c>
      <c r="H203" s="29" t="e">
        <f t="shared" si="16"/>
        <v>#REF!</v>
      </c>
      <c r="I203" t="e">
        <f t="shared" si="17"/>
        <v>#REF!</v>
      </c>
      <c r="J203" s="51" t="e">
        <f>#REF!</f>
        <v>#REF!</v>
      </c>
      <c r="K203" s="52" t="e">
        <f>#REF!</f>
        <v>#REF!</v>
      </c>
      <c r="L203" s="51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2"/>
    </row>
    <row r="204" spans="4:24" ht="12.75">
      <c r="D204" t="s">
        <v>110</v>
      </c>
      <c r="E204">
        <v>3</v>
      </c>
      <c r="F204" t="e">
        <f>#REF!</f>
        <v>#REF!</v>
      </c>
      <c r="H204" s="29" t="e">
        <f t="shared" si="16"/>
        <v>#REF!</v>
      </c>
      <c r="I204" t="e">
        <f t="shared" si="17"/>
        <v>#REF!</v>
      </c>
      <c r="J204" s="51" t="e">
        <f>#REF!</f>
        <v>#REF!</v>
      </c>
      <c r="K204" s="52" t="e">
        <f>#REF!</f>
        <v>#REF!</v>
      </c>
      <c r="L204" s="51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2"/>
    </row>
    <row r="205" spans="4:24" ht="12.75">
      <c r="D205" t="s">
        <v>110</v>
      </c>
      <c r="E205">
        <v>3</v>
      </c>
      <c r="F205" t="e">
        <f>#REF!</f>
        <v>#REF!</v>
      </c>
      <c r="H205" s="29" t="e">
        <f t="shared" si="16"/>
        <v>#REF!</v>
      </c>
      <c r="I205" t="e">
        <f t="shared" si="17"/>
        <v>#REF!</v>
      </c>
      <c r="J205" s="51" t="e">
        <f>#REF!</f>
        <v>#REF!</v>
      </c>
      <c r="K205" s="52" t="e">
        <f>#REF!</f>
        <v>#REF!</v>
      </c>
      <c r="L205" s="51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2"/>
    </row>
    <row r="206" spans="4:24" ht="12.75">
      <c r="D206" t="s">
        <v>110</v>
      </c>
      <c r="E206">
        <v>3</v>
      </c>
      <c r="F206" t="e">
        <f>#REF!</f>
        <v>#REF!</v>
      </c>
      <c r="H206" s="29" t="e">
        <f t="shared" si="16"/>
        <v>#REF!</v>
      </c>
      <c r="I206" t="e">
        <f t="shared" si="17"/>
        <v>#REF!</v>
      </c>
      <c r="J206" s="51" t="e">
        <f>#REF!</f>
        <v>#REF!</v>
      </c>
      <c r="K206" s="52" t="e">
        <f>#REF!</f>
        <v>#REF!</v>
      </c>
      <c r="L206" s="51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2"/>
    </row>
    <row r="207" spans="4:24" ht="12.75">
      <c r="D207" t="s">
        <v>110</v>
      </c>
      <c r="E207">
        <v>3</v>
      </c>
      <c r="F207" t="e">
        <f>#REF!</f>
        <v>#REF!</v>
      </c>
      <c r="H207" s="29" t="e">
        <f t="shared" si="16"/>
        <v>#REF!</v>
      </c>
      <c r="I207" t="e">
        <f t="shared" si="17"/>
        <v>#REF!</v>
      </c>
      <c r="J207" s="51" t="e">
        <f>#REF!</f>
        <v>#REF!</v>
      </c>
      <c r="K207" s="52" t="e">
        <f>#REF!</f>
        <v>#REF!</v>
      </c>
      <c r="L207" s="51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2"/>
    </row>
    <row r="208" spans="4:24" ht="12.75">
      <c r="D208" t="s">
        <v>110</v>
      </c>
      <c r="E208">
        <v>3</v>
      </c>
      <c r="F208" t="e">
        <f>#REF!</f>
        <v>#REF!</v>
      </c>
      <c r="H208" s="29" t="e">
        <f t="shared" si="16"/>
        <v>#REF!</v>
      </c>
      <c r="I208" t="e">
        <f t="shared" si="17"/>
        <v>#REF!</v>
      </c>
      <c r="J208" s="51" t="e">
        <f>#REF!</f>
        <v>#REF!</v>
      </c>
      <c r="K208" s="52" t="e">
        <f>#REF!</f>
        <v>#REF!</v>
      </c>
      <c r="L208" s="51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2"/>
    </row>
    <row r="209" spans="4:24" ht="12.75">
      <c r="D209" t="s">
        <v>110</v>
      </c>
      <c r="E209">
        <v>3</v>
      </c>
      <c r="F209" t="e">
        <f>#REF!</f>
        <v>#REF!</v>
      </c>
      <c r="H209" s="29" t="e">
        <f t="shared" si="16"/>
        <v>#REF!</v>
      </c>
      <c r="I209" t="e">
        <f t="shared" si="17"/>
        <v>#REF!</v>
      </c>
      <c r="J209" s="51" t="e">
        <f>#REF!</f>
        <v>#REF!</v>
      </c>
      <c r="K209" s="52" t="e">
        <f>#REF!</f>
        <v>#REF!</v>
      </c>
      <c r="L209" s="51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2"/>
    </row>
    <row r="210" spans="4:24" ht="12.75">
      <c r="D210" t="s">
        <v>110</v>
      </c>
      <c r="E210">
        <v>3</v>
      </c>
      <c r="F210" t="e">
        <f>#REF!</f>
        <v>#REF!</v>
      </c>
      <c r="H210" s="29" t="e">
        <f t="shared" si="16"/>
        <v>#REF!</v>
      </c>
      <c r="I210" t="e">
        <f t="shared" si="17"/>
        <v>#REF!</v>
      </c>
      <c r="J210" s="51" t="e">
        <f>#REF!</f>
        <v>#REF!</v>
      </c>
      <c r="K210" s="52" t="e">
        <f>#REF!</f>
        <v>#REF!</v>
      </c>
      <c r="L210" s="51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2"/>
    </row>
    <row r="211" spans="4:24" ht="12.75">
      <c r="D211" t="s">
        <v>110</v>
      </c>
      <c r="E211">
        <v>3</v>
      </c>
      <c r="F211" t="e">
        <f>#REF!</f>
        <v>#REF!</v>
      </c>
      <c r="H211" s="29" t="e">
        <f t="shared" si="16"/>
        <v>#REF!</v>
      </c>
      <c r="I211" t="e">
        <f t="shared" si="17"/>
        <v>#REF!</v>
      </c>
      <c r="J211" s="51" t="e">
        <f>#REF!</f>
        <v>#REF!</v>
      </c>
      <c r="K211" s="52" t="e">
        <f>#REF!</f>
        <v>#REF!</v>
      </c>
      <c r="L211" s="51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2"/>
    </row>
    <row r="212" spans="4:24" ht="12.75">
      <c r="D212" t="s">
        <v>110</v>
      </c>
      <c r="E212">
        <v>3</v>
      </c>
      <c r="F212" t="e">
        <f>#REF!</f>
        <v>#REF!</v>
      </c>
      <c r="H212" s="29" t="e">
        <f t="shared" si="16"/>
        <v>#REF!</v>
      </c>
      <c r="I212" t="e">
        <f t="shared" si="17"/>
        <v>#REF!</v>
      </c>
      <c r="J212" s="51" t="e">
        <f>#REF!</f>
        <v>#REF!</v>
      </c>
      <c r="K212" s="52" t="e">
        <f>#REF!</f>
        <v>#REF!</v>
      </c>
      <c r="L212" s="51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2"/>
    </row>
    <row r="213" spans="4:24" ht="12.75">
      <c r="D213" t="s">
        <v>110</v>
      </c>
      <c r="E213">
        <v>3</v>
      </c>
      <c r="F213" t="e">
        <f>#REF!</f>
        <v>#REF!</v>
      </c>
      <c r="H213" s="29" t="e">
        <f t="shared" si="16"/>
        <v>#REF!</v>
      </c>
      <c r="I213" t="e">
        <f t="shared" si="17"/>
        <v>#REF!</v>
      </c>
      <c r="J213" s="51" t="e">
        <f>#REF!</f>
        <v>#REF!</v>
      </c>
      <c r="K213" s="52" t="e">
        <f>#REF!</f>
        <v>#REF!</v>
      </c>
      <c r="L213" s="51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2"/>
    </row>
    <row r="214" spans="4:24" ht="12.75">
      <c r="D214" t="s">
        <v>110</v>
      </c>
      <c r="E214">
        <v>3</v>
      </c>
      <c r="F214" t="e">
        <f>#REF!</f>
        <v>#REF!</v>
      </c>
      <c r="H214" s="29" t="e">
        <f t="shared" si="16"/>
        <v>#REF!</v>
      </c>
      <c r="I214" t="e">
        <f t="shared" si="17"/>
        <v>#REF!</v>
      </c>
      <c r="J214" s="51" t="e">
        <f>#REF!</f>
        <v>#REF!</v>
      </c>
      <c r="K214" s="52" t="e">
        <f>#REF!</f>
        <v>#REF!</v>
      </c>
      <c r="L214" s="51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2"/>
    </row>
    <row r="215" spans="4:24" ht="12.75">
      <c r="D215" t="s">
        <v>110</v>
      </c>
      <c r="E215">
        <v>3</v>
      </c>
      <c r="F215" t="e">
        <f>#REF!</f>
        <v>#REF!</v>
      </c>
      <c r="H215" s="29" t="e">
        <f t="shared" si="16"/>
        <v>#REF!</v>
      </c>
      <c r="I215" t="e">
        <f t="shared" si="17"/>
        <v>#REF!</v>
      </c>
      <c r="J215" s="51" t="e">
        <f>#REF!</f>
        <v>#REF!</v>
      </c>
      <c r="K215" s="52" t="e">
        <f>#REF!</f>
        <v>#REF!</v>
      </c>
      <c r="L215" s="51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2"/>
    </row>
    <row r="216" spans="4:24" ht="12.75">
      <c r="D216" t="s">
        <v>110</v>
      </c>
      <c r="E216">
        <v>3</v>
      </c>
      <c r="F216" t="e">
        <f>#REF!</f>
        <v>#REF!</v>
      </c>
      <c r="H216" s="29" t="e">
        <f t="shared" si="16"/>
        <v>#REF!</v>
      </c>
      <c r="I216" t="e">
        <f t="shared" si="17"/>
        <v>#REF!</v>
      </c>
      <c r="J216" s="51" t="e">
        <f>#REF!</f>
        <v>#REF!</v>
      </c>
      <c r="K216" s="52" t="e">
        <f>#REF!</f>
        <v>#REF!</v>
      </c>
      <c r="L216" s="51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2"/>
    </row>
    <row r="217" spans="4:24" ht="12.75">
      <c r="D217" t="s">
        <v>110</v>
      </c>
      <c r="E217">
        <v>3</v>
      </c>
      <c r="F217" t="e">
        <f>#REF!</f>
        <v>#REF!</v>
      </c>
      <c r="H217" s="29" t="e">
        <f t="shared" si="16"/>
        <v>#REF!</v>
      </c>
      <c r="I217" t="e">
        <f t="shared" si="17"/>
        <v>#REF!</v>
      </c>
      <c r="J217" s="51" t="e">
        <f>#REF!</f>
        <v>#REF!</v>
      </c>
      <c r="K217" s="52" t="e">
        <f>#REF!</f>
        <v>#REF!</v>
      </c>
      <c r="L217" s="51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2"/>
    </row>
    <row r="218" spans="4:24" ht="12.75">
      <c r="D218" t="s">
        <v>110</v>
      </c>
      <c r="E218">
        <v>3</v>
      </c>
      <c r="F218" t="e">
        <f>#REF!</f>
        <v>#REF!</v>
      </c>
      <c r="H218" s="29" t="e">
        <f t="shared" si="16"/>
        <v>#REF!</v>
      </c>
      <c r="I218" t="e">
        <f t="shared" si="17"/>
        <v>#REF!</v>
      </c>
      <c r="J218" s="51" t="e">
        <f>#REF!</f>
        <v>#REF!</v>
      </c>
      <c r="K218" s="52" t="e">
        <f>#REF!</f>
        <v>#REF!</v>
      </c>
      <c r="L218" s="51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2"/>
    </row>
    <row r="219" spans="4:24" ht="12.75">
      <c r="D219" t="s">
        <v>110</v>
      </c>
      <c r="E219">
        <v>3</v>
      </c>
      <c r="F219" t="e">
        <f>#REF!</f>
        <v>#REF!</v>
      </c>
      <c r="H219" s="29" t="e">
        <f t="shared" si="16"/>
        <v>#REF!</v>
      </c>
      <c r="I219" t="e">
        <f t="shared" si="17"/>
        <v>#REF!</v>
      </c>
      <c r="J219" s="51" t="e">
        <f>#REF!</f>
        <v>#REF!</v>
      </c>
      <c r="K219" s="52" t="e">
        <f>#REF!</f>
        <v>#REF!</v>
      </c>
      <c r="L219" s="51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2"/>
    </row>
    <row r="220" spans="4:24" ht="12.75">
      <c r="D220" t="s">
        <v>110</v>
      </c>
      <c r="E220">
        <v>3</v>
      </c>
      <c r="F220" t="e">
        <f>#REF!</f>
        <v>#REF!</v>
      </c>
      <c r="H220" s="29" t="e">
        <f t="shared" si="16"/>
        <v>#REF!</v>
      </c>
      <c r="I220" t="e">
        <f t="shared" si="17"/>
        <v>#REF!</v>
      </c>
      <c r="J220" s="51" t="e">
        <f>#REF!</f>
        <v>#REF!</v>
      </c>
      <c r="K220" s="52" t="e">
        <f>#REF!</f>
        <v>#REF!</v>
      </c>
      <c r="L220" s="51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2"/>
    </row>
    <row r="221" spans="4:24" ht="12.75">
      <c r="D221" t="s">
        <v>110</v>
      </c>
      <c r="E221">
        <v>3</v>
      </c>
      <c r="F221" t="e">
        <f>#REF!</f>
        <v>#REF!</v>
      </c>
      <c r="H221" s="29" t="e">
        <f t="shared" si="16"/>
        <v>#REF!</v>
      </c>
      <c r="I221" t="e">
        <f t="shared" si="17"/>
        <v>#REF!</v>
      </c>
      <c r="J221" s="51" t="e">
        <f>#REF!</f>
        <v>#REF!</v>
      </c>
      <c r="K221" s="52" t="e">
        <f>#REF!</f>
        <v>#REF!</v>
      </c>
      <c r="L221" s="51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2"/>
    </row>
    <row r="222" spans="4:24" ht="12.75">
      <c r="D222" t="s">
        <v>110</v>
      </c>
      <c r="E222">
        <v>3</v>
      </c>
      <c r="F222" t="e">
        <f>#REF!</f>
        <v>#REF!</v>
      </c>
      <c r="H222" s="29" t="e">
        <f t="shared" si="16"/>
        <v>#REF!</v>
      </c>
      <c r="I222" t="e">
        <f t="shared" si="17"/>
        <v>#REF!</v>
      </c>
      <c r="J222" s="51" t="e">
        <f>#REF!</f>
        <v>#REF!</v>
      </c>
      <c r="K222" s="52" t="e">
        <f>#REF!</f>
        <v>#REF!</v>
      </c>
      <c r="L222" s="51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2"/>
    </row>
    <row r="223" spans="4:24" ht="12.75">
      <c r="D223" t="s">
        <v>110</v>
      </c>
      <c r="E223">
        <v>3</v>
      </c>
      <c r="F223" t="e">
        <f>#REF!</f>
        <v>#REF!</v>
      </c>
      <c r="H223" s="29" t="e">
        <f t="shared" si="16"/>
        <v>#REF!</v>
      </c>
      <c r="I223" t="e">
        <f t="shared" si="17"/>
        <v>#REF!</v>
      </c>
      <c r="J223" s="51" t="e">
        <f>#REF!</f>
        <v>#REF!</v>
      </c>
      <c r="K223" s="52" t="e">
        <f>#REF!</f>
        <v>#REF!</v>
      </c>
      <c r="L223" s="51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2"/>
    </row>
    <row r="224" spans="4:24" ht="12.75">
      <c r="D224" t="s">
        <v>110</v>
      </c>
      <c r="E224">
        <v>3</v>
      </c>
      <c r="F224" t="e">
        <f>#REF!</f>
        <v>#REF!</v>
      </c>
      <c r="H224" s="29" t="e">
        <f t="shared" si="16"/>
        <v>#REF!</v>
      </c>
      <c r="I224" t="e">
        <f t="shared" si="17"/>
        <v>#REF!</v>
      </c>
      <c r="J224" s="51" t="e">
        <f>#REF!</f>
        <v>#REF!</v>
      </c>
      <c r="K224" s="52" t="e">
        <f>#REF!</f>
        <v>#REF!</v>
      </c>
      <c r="L224" s="51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2"/>
    </row>
    <row r="225" spans="4:24" ht="12.75">
      <c r="D225" t="s">
        <v>110</v>
      </c>
      <c r="E225">
        <v>3</v>
      </c>
      <c r="F225" t="e">
        <f>#REF!</f>
        <v>#REF!</v>
      </c>
      <c r="H225" s="29" t="e">
        <f t="shared" si="16"/>
        <v>#REF!</v>
      </c>
      <c r="I225" t="e">
        <f t="shared" si="17"/>
        <v>#REF!</v>
      </c>
      <c r="J225" s="51" t="e">
        <f>#REF!</f>
        <v>#REF!</v>
      </c>
      <c r="K225" s="52" t="e">
        <f>#REF!</f>
        <v>#REF!</v>
      </c>
      <c r="L225" s="51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2"/>
    </row>
    <row r="226" spans="4:24" ht="12.75">
      <c r="D226" t="s">
        <v>110</v>
      </c>
      <c r="E226">
        <v>3</v>
      </c>
      <c r="F226" t="e">
        <f>#REF!</f>
        <v>#REF!</v>
      </c>
      <c r="H226" s="29" t="e">
        <f t="shared" si="16"/>
        <v>#REF!</v>
      </c>
      <c r="I226" t="e">
        <f t="shared" si="17"/>
        <v>#REF!</v>
      </c>
      <c r="J226" s="51" t="e">
        <f>#REF!</f>
        <v>#REF!</v>
      </c>
      <c r="K226" s="52" t="e">
        <f>#REF!</f>
        <v>#REF!</v>
      </c>
      <c r="L226" s="51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2"/>
    </row>
    <row r="227" spans="4:24" ht="12.75">
      <c r="D227" t="s">
        <v>110</v>
      </c>
      <c r="E227">
        <v>3</v>
      </c>
      <c r="F227" t="e">
        <f>#REF!</f>
        <v>#REF!</v>
      </c>
      <c r="H227" s="29" t="e">
        <f t="shared" si="16"/>
        <v>#REF!</v>
      </c>
      <c r="I227" t="e">
        <f t="shared" si="17"/>
        <v>#REF!</v>
      </c>
      <c r="J227" s="51" t="e">
        <f>#REF!</f>
        <v>#REF!</v>
      </c>
      <c r="K227" s="52" t="e">
        <f>#REF!</f>
        <v>#REF!</v>
      </c>
      <c r="L227" s="51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2"/>
    </row>
    <row r="228" spans="4:24" ht="12.75">
      <c r="D228" t="s">
        <v>110</v>
      </c>
      <c r="E228">
        <v>3</v>
      </c>
      <c r="F228" t="e">
        <f>#REF!</f>
        <v>#REF!</v>
      </c>
      <c r="H228" s="29" t="e">
        <f t="shared" si="16"/>
        <v>#REF!</v>
      </c>
      <c r="I228" t="e">
        <f t="shared" si="17"/>
        <v>#REF!</v>
      </c>
      <c r="J228" s="51" t="e">
        <f>#REF!</f>
        <v>#REF!</v>
      </c>
      <c r="K228" s="52" t="e">
        <f>#REF!</f>
        <v>#REF!</v>
      </c>
      <c r="L228" s="51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2"/>
    </row>
    <row r="229" spans="4:24" ht="12.75">
      <c r="D229" t="s">
        <v>110</v>
      </c>
      <c r="E229">
        <v>3</v>
      </c>
      <c r="F229" t="e">
        <f>#REF!</f>
        <v>#REF!</v>
      </c>
      <c r="H229" s="29" t="e">
        <f t="shared" si="16"/>
        <v>#REF!</v>
      </c>
      <c r="I229" t="e">
        <f t="shared" si="17"/>
        <v>#REF!</v>
      </c>
      <c r="J229" s="51" t="e">
        <f>#REF!</f>
        <v>#REF!</v>
      </c>
      <c r="K229" s="52" t="e">
        <f>#REF!</f>
        <v>#REF!</v>
      </c>
      <c r="L229" s="51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2"/>
    </row>
    <row r="230" spans="4:24" ht="12.75">
      <c r="D230" t="s">
        <v>110</v>
      </c>
      <c r="E230">
        <v>3</v>
      </c>
      <c r="F230" t="e">
        <f>#REF!</f>
        <v>#REF!</v>
      </c>
      <c r="H230" s="29" t="e">
        <f t="shared" si="16"/>
        <v>#REF!</v>
      </c>
      <c r="I230" t="e">
        <f t="shared" si="17"/>
        <v>#REF!</v>
      </c>
      <c r="J230" s="51" t="e">
        <f>#REF!</f>
        <v>#REF!</v>
      </c>
      <c r="K230" s="52" t="e">
        <f>#REF!</f>
        <v>#REF!</v>
      </c>
      <c r="L230" s="51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2"/>
    </row>
    <row r="231" spans="4:24" ht="12.75">
      <c r="D231" t="s">
        <v>110</v>
      </c>
      <c r="E231">
        <v>3</v>
      </c>
      <c r="F231" t="e">
        <f>#REF!</f>
        <v>#REF!</v>
      </c>
      <c r="H231" s="29" t="e">
        <f t="shared" si="16"/>
        <v>#REF!</v>
      </c>
      <c r="I231" t="e">
        <f t="shared" si="17"/>
        <v>#REF!</v>
      </c>
      <c r="J231" s="51" t="e">
        <f>#REF!</f>
        <v>#REF!</v>
      </c>
      <c r="K231" s="52" t="e">
        <f>#REF!</f>
        <v>#REF!</v>
      </c>
      <c r="L231" s="51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2"/>
    </row>
    <row r="232" spans="4:24" ht="12.75">
      <c r="D232" t="s">
        <v>110</v>
      </c>
      <c r="E232">
        <v>3</v>
      </c>
      <c r="F232" t="e">
        <f>#REF!</f>
        <v>#REF!</v>
      </c>
      <c r="H232" s="29" t="e">
        <f t="shared" si="16"/>
        <v>#REF!</v>
      </c>
      <c r="I232" t="e">
        <f t="shared" si="17"/>
        <v>#REF!</v>
      </c>
      <c r="J232" s="51" t="e">
        <f>#REF!</f>
        <v>#REF!</v>
      </c>
      <c r="K232" s="52" t="e">
        <f>#REF!</f>
        <v>#REF!</v>
      </c>
      <c r="L232" s="51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2"/>
    </row>
    <row r="233" spans="4:24" ht="12.75">
      <c r="D233" t="s">
        <v>110</v>
      </c>
      <c r="E233">
        <v>3</v>
      </c>
      <c r="F233" t="e">
        <f>#REF!</f>
        <v>#REF!</v>
      </c>
      <c r="H233" s="29" t="e">
        <f t="shared" si="16"/>
        <v>#REF!</v>
      </c>
      <c r="I233" t="e">
        <f t="shared" si="17"/>
        <v>#REF!</v>
      </c>
      <c r="J233" s="51" t="e">
        <f>#REF!</f>
        <v>#REF!</v>
      </c>
      <c r="K233" s="52" t="e">
        <f>#REF!</f>
        <v>#REF!</v>
      </c>
      <c r="L233" s="51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2"/>
    </row>
    <row r="234" spans="4:24" ht="12.75">
      <c r="D234" t="s">
        <v>110</v>
      </c>
      <c r="E234">
        <v>3</v>
      </c>
      <c r="F234" t="e">
        <f>#REF!</f>
        <v>#REF!</v>
      </c>
      <c r="H234" s="29" t="e">
        <f t="shared" si="16"/>
        <v>#REF!</v>
      </c>
      <c r="I234" t="e">
        <f t="shared" si="17"/>
        <v>#REF!</v>
      </c>
      <c r="J234" s="51" t="e">
        <f>#REF!</f>
        <v>#REF!</v>
      </c>
      <c r="K234" s="52" t="e">
        <f>#REF!</f>
        <v>#REF!</v>
      </c>
      <c r="L234" s="51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2"/>
    </row>
    <row r="235" spans="4:24" ht="12.75">
      <c r="D235" t="s">
        <v>110</v>
      </c>
      <c r="E235">
        <v>3</v>
      </c>
      <c r="F235" t="e">
        <f>#REF!</f>
        <v>#REF!</v>
      </c>
      <c r="H235" s="29" t="e">
        <f t="shared" si="16"/>
        <v>#REF!</v>
      </c>
      <c r="I235" t="e">
        <f t="shared" si="17"/>
        <v>#REF!</v>
      </c>
      <c r="J235" s="51" t="e">
        <f>#REF!</f>
        <v>#REF!</v>
      </c>
      <c r="K235" s="52" t="e">
        <f>#REF!</f>
        <v>#REF!</v>
      </c>
      <c r="L235" s="51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2"/>
    </row>
    <row r="236" spans="4:24" ht="12.75">
      <c r="D236" t="s">
        <v>110</v>
      </c>
      <c r="E236">
        <v>3</v>
      </c>
      <c r="F236" t="e">
        <f>#REF!</f>
        <v>#REF!</v>
      </c>
      <c r="H236" s="29" t="e">
        <f t="shared" si="16"/>
        <v>#REF!</v>
      </c>
      <c r="I236" t="e">
        <f t="shared" si="17"/>
        <v>#REF!</v>
      </c>
      <c r="J236" s="51" t="e">
        <f>#REF!</f>
        <v>#REF!</v>
      </c>
      <c r="K236" s="52" t="e">
        <f>#REF!</f>
        <v>#REF!</v>
      </c>
      <c r="L236" s="51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2"/>
    </row>
    <row r="237" spans="4:24" ht="12.75">
      <c r="D237" t="s">
        <v>110</v>
      </c>
      <c r="E237">
        <v>3</v>
      </c>
      <c r="F237" t="e">
        <f>#REF!</f>
        <v>#REF!</v>
      </c>
      <c r="H237" s="2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51" t="e">
        <f>#REF!</f>
        <v>#REF!</v>
      </c>
      <c r="K237" s="52" t="e">
        <f>#REF!</f>
        <v>#REF!</v>
      </c>
      <c r="L237" s="51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2"/>
    </row>
    <row r="238" spans="4:24" ht="12.75">
      <c r="D238" t="s">
        <v>110</v>
      </c>
      <c r="E238">
        <v>3</v>
      </c>
      <c r="F238" t="e">
        <f>#REF!</f>
        <v>#REF!</v>
      </c>
      <c r="H238" s="29" t="e">
        <f t="shared" si="18"/>
        <v>#REF!</v>
      </c>
      <c r="I238" t="e">
        <f t="shared" si="19"/>
        <v>#REF!</v>
      </c>
      <c r="J238" s="51" t="e">
        <f>#REF!</f>
        <v>#REF!</v>
      </c>
      <c r="K238" s="52" t="e">
        <f>#REF!</f>
        <v>#REF!</v>
      </c>
      <c r="L238" s="51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2"/>
    </row>
    <row r="239" spans="4:24" ht="12.75">
      <c r="D239" t="s">
        <v>110</v>
      </c>
      <c r="E239">
        <v>3</v>
      </c>
      <c r="F239" t="e">
        <f>#REF!</f>
        <v>#REF!</v>
      </c>
      <c r="H239" s="29" t="e">
        <f t="shared" si="18"/>
        <v>#REF!</v>
      </c>
      <c r="I239" t="e">
        <f t="shared" si="19"/>
        <v>#REF!</v>
      </c>
      <c r="J239" s="51" t="e">
        <f>#REF!</f>
        <v>#REF!</v>
      </c>
      <c r="K239" s="52" t="e">
        <f>#REF!</f>
        <v>#REF!</v>
      </c>
      <c r="L239" s="51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2"/>
    </row>
    <row r="240" spans="4:24" ht="12.75">
      <c r="D240" t="s">
        <v>110</v>
      </c>
      <c r="E240">
        <v>3</v>
      </c>
      <c r="F240" t="e">
        <f>#REF!</f>
        <v>#REF!</v>
      </c>
      <c r="H240" s="29" t="e">
        <f t="shared" si="18"/>
        <v>#REF!</v>
      </c>
      <c r="I240" t="e">
        <f t="shared" si="19"/>
        <v>#REF!</v>
      </c>
      <c r="J240" s="51" t="e">
        <f>#REF!</f>
        <v>#REF!</v>
      </c>
      <c r="K240" s="52" t="e">
        <f>#REF!</f>
        <v>#REF!</v>
      </c>
      <c r="L240" s="51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2"/>
    </row>
    <row r="241" spans="4:24" ht="12.75">
      <c r="D241" t="s">
        <v>110</v>
      </c>
      <c r="E241">
        <v>3</v>
      </c>
      <c r="F241" t="e">
        <f>#REF!</f>
        <v>#REF!</v>
      </c>
      <c r="H241" s="29" t="e">
        <f t="shared" si="18"/>
        <v>#REF!</v>
      </c>
      <c r="I241" t="e">
        <f t="shared" si="19"/>
        <v>#REF!</v>
      </c>
      <c r="J241" s="51" t="e">
        <f>#REF!</f>
        <v>#REF!</v>
      </c>
      <c r="K241" s="52" t="e">
        <f>#REF!</f>
        <v>#REF!</v>
      </c>
      <c r="L241" s="51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2"/>
    </row>
    <row r="242" spans="4:24" ht="12.75">
      <c r="D242" t="s">
        <v>110</v>
      </c>
      <c r="E242">
        <v>3</v>
      </c>
      <c r="F242" t="e">
        <f>#REF!</f>
        <v>#REF!</v>
      </c>
      <c r="H242" s="29" t="e">
        <f t="shared" si="18"/>
        <v>#REF!</v>
      </c>
      <c r="I242" t="e">
        <f t="shared" si="19"/>
        <v>#REF!</v>
      </c>
      <c r="J242" s="51" t="e">
        <f>#REF!</f>
        <v>#REF!</v>
      </c>
      <c r="K242" s="52" t="e">
        <f>#REF!</f>
        <v>#REF!</v>
      </c>
      <c r="L242" s="51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2"/>
    </row>
    <row r="243" spans="4:24" ht="12.75">
      <c r="D243" t="s">
        <v>110</v>
      </c>
      <c r="E243">
        <v>3</v>
      </c>
      <c r="F243" t="e">
        <f>#REF!</f>
        <v>#REF!</v>
      </c>
      <c r="H243" s="29" t="e">
        <f t="shared" si="18"/>
        <v>#REF!</v>
      </c>
      <c r="I243" t="e">
        <f t="shared" si="19"/>
        <v>#REF!</v>
      </c>
      <c r="J243" s="51" t="e">
        <f>#REF!</f>
        <v>#REF!</v>
      </c>
      <c r="K243" s="52" t="e">
        <f>#REF!</f>
        <v>#REF!</v>
      </c>
      <c r="L243" s="51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2"/>
    </row>
    <row r="244" spans="4:24" ht="12.75">
      <c r="D244" t="s">
        <v>110</v>
      </c>
      <c r="E244">
        <v>3</v>
      </c>
      <c r="F244" t="e">
        <f>#REF!</f>
        <v>#REF!</v>
      </c>
      <c r="H244" s="29" t="e">
        <f t="shared" si="18"/>
        <v>#REF!</v>
      </c>
      <c r="I244" t="e">
        <f t="shared" si="19"/>
        <v>#REF!</v>
      </c>
      <c r="J244" s="51" t="e">
        <f>#REF!</f>
        <v>#REF!</v>
      </c>
      <c r="K244" s="52" t="e">
        <f>#REF!</f>
        <v>#REF!</v>
      </c>
      <c r="L244" s="51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2"/>
    </row>
    <row r="245" spans="4:24" ht="12.75">
      <c r="D245" t="s">
        <v>110</v>
      </c>
      <c r="E245">
        <v>3</v>
      </c>
      <c r="F245" t="e">
        <f>#REF!</f>
        <v>#REF!</v>
      </c>
      <c r="H245" s="29" t="e">
        <f t="shared" si="18"/>
        <v>#REF!</v>
      </c>
      <c r="I245" t="e">
        <f t="shared" si="19"/>
        <v>#REF!</v>
      </c>
      <c r="J245" s="51" t="e">
        <f>#REF!</f>
        <v>#REF!</v>
      </c>
      <c r="K245" s="52" t="e">
        <f>#REF!</f>
        <v>#REF!</v>
      </c>
      <c r="L245" s="51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2"/>
    </row>
    <row r="246" spans="4:24" ht="12.75">
      <c r="D246" t="s">
        <v>110</v>
      </c>
      <c r="E246">
        <v>3</v>
      </c>
      <c r="F246" t="e">
        <f>#REF!</f>
        <v>#REF!</v>
      </c>
      <c r="H246" s="29" t="e">
        <f t="shared" si="18"/>
        <v>#REF!</v>
      </c>
      <c r="I246" t="e">
        <f t="shared" si="19"/>
        <v>#REF!</v>
      </c>
      <c r="J246" s="51" t="e">
        <f>#REF!</f>
        <v>#REF!</v>
      </c>
      <c r="K246" s="52" t="e">
        <f>#REF!</f>
        <v>#REF!</v>
      </c>
      <c r="L246" s="51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2"/>
    </row>
    <row r="247" spans="4:24" ht="12.75">
      <c r="D247" t="s">
        <v>110</v>
      </c>
      <c r="E247">
        <v>3</v>
      </c>
      <c r="F247" t="e">
        <f>#REF!</f>
        <v>#REF!</v>
      </c>
      <c r="H247" s="29" t="e">
        <f t="shared" si="18"/>
        <v>#REF!</v>
      </c>
      <c r="I247" t="e">
        <f t="shared" si="19"/>
        <v>#REF!</v>
      </c>
      <c r="J247" s="51" t="e">
        <f>#REF!</f>
        <v>#REF!</v>
      </c>
      <c r="K247" s="52" t="e">
        <f>#REF!</f>
        <v>#REF!</v>
      </c>
      <c r="L247" s="51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2"/>
    </row>
    <row r="248" spans="4:24" ht="12.75">
      <c r="D248" t="s">
        <v>110</v>
      </c>
      <c r="E248">
        <v>3</v>
      </c>
      <c r="F248" t="e">
        <f>#REF!</f>
        <v>#REF!</v>
      </c>
      <c r="H248" s="29" t="e">
        <f t="shared" si="18"/>
        <v>#REF!</v>
      </c>
      <c r="I248" t="e">
        <f t="shared" si="19"/>
        <v>#REF!</v>
      </c>
      <c r="J248" s="51" t="e">
        <f>#REF!</f>
        <v>#REF!</v>
      </c>
      <c r="K248" s="52" t="e">
        <f>#REF!</f>
        <v>#REF!</v>
      </c>
      <c r="L248" s="51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2"/>
    </row>
    <row r="249" spans="4:24" ht="12.75">
      <c r="D249" t="s">
        <v>110</v>
      </c>
      <c r="E249">
        <v>3</v>
      </c>
      <c r="F249" t="e">
        <f>#REF!</f>
        <v>#REF!</v>
      </c>
      <c r="H249" s="29" t="e">
        <f t="shared" si="18"/>
        <v>#REF!</v>
      </c>
      <c r="I249" t="e">
        <f t="shared" si="19"/>
        <v>#REF!</v>
      </c>
      <c r="J249" s="51" t="e">
        <f>#REF!</f>
        <v>#REF!</v>
      </c>
      <c r="K249" s="52" t="e">
        <f>#REF!</f>
        <v>#REF!</v>
      </c>
      <c r="L249" s="51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2"/>
    </row>
    <row r="250" spans="4:24" ht="12.75">
      <c r="D250" t="s">
        <v>110</v>
      </c>
      <c r="E250">
        <v>3</v>
      </c>
      <c r="F250" t="e">
        <f>#REF!</f>
        <v>#REF!</v>
      </c>
      <c r="H250" s="29" t="e">
        <f t="shared" si="18"/>
        <v>#REF!</v>
      </c>
      <c r="I250" t="e">
        <f t="shared" si="19"/>
        <v>#REF!</v>
      </c>
      <c r="J250" s="51" t="e">
        <f>#REF!</f>
        <v>#REF!</v>
      </c>
      <c r="K250" s="52" t="e">
        <f>#REF!</f>
        <v>#REF!</v>
      </c>
      <c r="L250" s="51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2"/>
    </row>
    <row r="251" spans="4:24" ht="12.75">
      <c r="D251" t="s">
        <v>110</v>
      </c>
      <c r="E251">
        <v>3</v>
      </c>
      <c r="F251" t="e">
        <f>#REF!</f>
        <v>#REF!</v>
      </c>
      <c r="H251" s="29" t="e">
        <f t="shared" si="18"/>
        <v>#REF!</v>
      </c>
      <c r="I251" t="e">
        <f t="shared" si="19"/>
        <v>#REF!</v>
      </c>
      <c r="J251" s="51" t="e">
        <f>#REF!</f>
        <v>#REF!</v>
      </c>
      <c r="K251" s="52" t="e">
        <f>#REF!</f>
        <v>#REF!</v>
      </c>
      <c r="L251" s="51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2"/>
    </row>
    <row r="252" spans="4:24" ht="12.75">
      <c r="D252" t="s">
        <v>110</v>
      </c>
      <c r="E252">
        <v>3</v>
      </c>
      <c r="F252" t="e">
        <f>#REF!</f>
        <v>#REF!</v>
      </c>
      <c r="H252" s="29" t="e">
        <f t="shared" si="18"/>
        <v>#REF!</v>
      </c>
      <c r="I252" t="e">
        <f t="shared" si="19"/>
        <v>#REF!</v>
      </c>
      <c r="J252" s="51" t="e">
        <f>#REF!</f>
        <v>#REF!</v>
      </c>
      <c r="K252" s="52" t="e">
        <f>#REF!</f>
        <v>#REF!</v>
      </c>
      <c r="L252" s="51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2"/>
    </row>
    <row r="253" spans="4:24" ht="12.75">
      <c r="D253" t="s">
        <v>110</v>
      </c>
      <c r="E253">
        <v>3</v>
      </c>
      <c r="F253" t="e">
        <f>#REF!</f>
        <v>#REF!</v>
      </c>
      <c r="H253" s="29" t="e">
        <f t="shared" si="18"/>
        <v>#REF!</v>
      </c>
      <c r="I253" t="e">
        <f t="shared" si="19"/>
        <v>#REF!</v>
      </c>
      <c r="J253" s="51" t="e">
        <f>#REF!</f>
        <v>#REF!</v>
      </c>
      <c r="K253" s="52" t="e">
        <f>#REF!</f>
        <v>#REF!</v>
      </c>
      <c r="L253" s="51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2"/>
    </row>
    <row r="254" spans="4:24" ht="12.75">
      <c r="D254" t="s">
        <v>110</v>
      </c>
      <c r="E254">
        <v>3</v>
      </c>
      <c r="F254" t="e">
        <f>#REF!</f>
        <v>#REF!</v>
      </c>
      <c r="H254" s="29" t="e">
        <f t="shared" si="18"/>
        <v>#REF!</v>
      </c>
      <c r="I254" t="e">
        <f t="shared" si="19"/>
        <v>#REF!</v>
      </c>
      <c r="J254" s="51" t="e">
        <f>#REF!</f>
        <v>#REF!</v>
      </c>
      <c r="K254" s="52" t="e">
        <f>#REF!</f>
        <v>#REF!</v>
      </c>
      <c r="L254" s="51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2"/>
    </row>
    <row r="255" spans="4:24" ht="12.75">
      <c r="D255" t="s">
        <v>110</v>
      </c>
      <c r="E255">
        <v>3</v>
      </c>
      <c r="F255" t="e">
        <f>#REF!</f>
        <v>#REF!</v>
      </c>
      <c r="H255" s="29" t="e">
        <f t="shared" si="18"/>
        <v>#REF!</v>
      </c>
      <c r="I255" t="e">
        <f t="shared" si="19"/>
        <v>#REF!</v>
      </c>
      <c r="J255" s="51" t="e">
        <f>#REF!</f>
        <v>#REF!</v>
      </c>
      <c r="K255" s="52" t="e">
        <f>#REF!</f>
        <v>#REF!</v>
      </c>
      <c r="L255" s="51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2"/>
    </row>
    <row r="256" spans="4:24" ht="12.75">
      <c r="D256" t="s">
        <v>110</v>
      </c>
      <c r="E256">
        <v>3</v>
      </c>
      <c r="F256" t="e">
        <f>#REF!</f>
        <v>#REF!</v>
      </c>
      <c r="H256" s="29" t="e">
        <f t="shared" si="18"/>
        <v>#REF!</v>
      </c>
      <c r="I256" t="e">
        <f t="shared" si="19"/>
        <v>#REF!</v>
      </c>
      <c r="J256" s="51" t="e">
        <f>#REF!</f>
        <v>#REF!</v>
      </c>
      <c r="K256" s="52" t="e">
        <f>#REF!</f>
        <v>#REF!</v>
      </c>
      <c r="L256" s="51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2"/>
    </row>
    <row r="257" spans="4:24" ht="12.75">
      <c r="D257" t="s">
        <v>110</v>
      </c>
      <c r="E257">
        <v>3</v>
      </c>
      <c r="F257" t="e">
        <f>#REF!</f>
        <v>#REF!</v>
      </c>
      <c r="H257" s="29" t="e">
        <f t="shared" si="18"/>
        <v>#REF!</v>
      </c>
      <c r="I257" t="e">
        <f t="shared" si="19"/>
        <v>#REF!</v>
      </c>
      <c r="J257" s="51" t="e">
        <f>#REF!</f>
        <v>#REF!</v>
      </c>
      <c r="K257" s="52" t="e">
        <f>#REF!</f>
        <v>#REF!</v>
      </c>
      <c r="L257" s="51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2"/>
    </row>
    <row r="258" spans="4:24" ht="12.75">
      <c r="D258" t="s">
        <v>110</v>
      </c>
      <c r="E258">
        <v>3</v>
      </c>
      <c r="F258" t="e">
        <f>#REF!</f>
        <v>#REF!</v>
      </c>
      <c r="H258" s="29" t="e">
        <f t="shared" si="18"/>
        <v>#REF!</v>
      </c>
      <c r="I258" t="e">
        <f t="shared" si="19"/>
        <v>#REF!</v>
      </c>
      <c r="J258" s="51" t="e">
        <f>#REF!</f>
        <v>#REF!</v>
      </c>
      <c r="K258" s="52" t="e">
        <f>#REF!</f>
        <v>#REF!</v>
      </c>
      <c r="L258" s="51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2"/>
    </row>
    <row r="259" spans="4:24" ht="12.75">
      <c r="D259" t="s">
        <v>110</v>
      </c>
      <c r="E259">
        <v>3</v>
      </c>
      <c r="F259" t="e">
        <f>#REF!</f>
        <v>#REF!</v>
      </c>
      <c r="H259" s="29" t="e">
        <f t="shared" si="18"/>
        <v>#REF!</v>
      </c>
      <c r="I259" t="e">
        <f t="shared" si="19"/>
        <v>#REF!</v>
      </c>
      <c r="J259" s="51" t="e">
        <f>#REF!</f>
        <v>#REF!</v>
      </c>
      <c r="K259" s="52" t="e">
        <f>#REF!</f>
        <v>#REF!</v>
      </c>
      <c r="L259" s="51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2"/>
    </row>
    <row r="260" spans="4:24" ht="12.75">
      <c r="D260" t="s">
        <v>110</v>
      </c>
      <c r="E260">
        <v>3</v>
      </c>
      <c r="F260" t="e">
        <f>#REF!</f>
        <v>#REF!</v>
      </c>
      <c r="H260" s="29" t="e">
        <f t="shared" si="18"/>
        <v>#REF!</v>
      </c>
      <c r="I260" t="e">
        <f t="shared" si="19"/>
        <v>#REF!</v>
      </c>
      <c r="J260" s="51" t="e">
        <f>#REF!</f>
        <v>#REF!</v>
      </c>
      <c r="K260" s="52" t="e">
        <f>#REF!</f>
        <v>#REF!</v>
      </c>
      <c r="L260" s="51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2"/>
    </row>
    <row r="261" spans="4:24" ht="12.75">
      <c r="D261" t="s">
        <v>110</v>
      </c>
      <c r="E261">
        <v>3</v>
      </c>
      <c r="F261" t="e">
        <f>#REF!</f>
        <v>#REF!</v>
      </c>
      <c r="H261" s="29" t="e">
        <f t="shared" si="18"/>
        <v>#REF!</v>
      </c>
      <c r="I261" t="e">
        <f t="shared" si="19"/>
        <v>#REF!</v>
      </c>
      <c r="J261" s="51" t="e">
        <f>#REF!</f>
        <v>#REF!</v>
      </c>
      <c r="K261" s="52" t="e">
        <f>#REF!</f>
        <v>#REF!</v>
      </c>
      <c r="L261" s="51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2"/>
    </row>
    <row r="262" spans="4:24" ht="12.75">
      <c r="D262" t="s">
        <v>110</v>
      </c>
      <c r="E262">
        <v>3</v>
      </c>
      <c r="F262" t="e">
        <f>#REF!</f>
        <v>#REF!</v>
      </c>
      <c r="H262" s="29" t="e">
        <f t="shared" si="18"/>
        <v>#REF!</v>
      </c>
      <c r="I262" t="e">
        <f t="shared" si="19"/>
        <v>#REF!</v>
      </c>
      <c r="J262" s="51" t="e">
        <f>#REF!</f>
        <v>#REF!</v>
      </c>
      <c r="K262" s="52" t="e">
        <f>#REF!</f>
        <v>#REF!</v>
      </c>
      <c r="L262" s="51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2"/>
    </row>
    <row r="263" spans="4:24" ht="12.75">
      <c r="D263" t="s">
        <v>110</v>
      </c>
      <c r="E263">
        <v>3</v>
      </c>
      <c r="F263" t="e">
        <f>#REF!</f>
        <v>#REF!</v>
      </c>
      <c r="H263" s="29" t="e">
        <f t="shared" si="18"/>
        <v>#REF!</v>
      </c>
      <c r="I263" t="e">
        <f t="shared" si="19"/>
        <v>#REF!</v>
      </c>
      <c r="J263" s="51" t="e">
        <f>#REF!</f>
        <v>#REF!</v>
      </c>
      <c r="K263" s="52" t="e">
        <f>#REF!</f>
        <v>#REF!</v>
      </c>
      <c r="L263" s="51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2"/>
    </row>
    <row r="264" spans="4:24" ht="12.75">
      <c r="D264" t="s">
        <v>110</v>
      </c>
      <c r="E264">
        <v>3</v>
      </c>
      <c r="F264" t="e">
        <f>#REF!</f>
        <v>#REF!</v>
      </c>
      <c r="H264" s="29" t="e">
        <f t="shared" si="18"/>
        <v>#REF!</v>
      </c>
      <c r="I264" t="e">
        <f t="shared" si="19"/>
        <v>#REF!</v>
      </c>
      <c r="J264" s="51" t="e">
        <f>#REF!</f>
        <v>#REF!</v>
      </c>
      <c r="K264" s="52" t="e">
        <f>#REF!</f>
        <v>#REF!</v>
      </c>
      <c r="L264" s="51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2"/>
    </row>
    <row r="265" spans="4:24" ht="12.75">
      <c r="D265" t="s">
        <v>110</v>
      </c>
      <c r="E265">
        <v>3</v>
      </c>
      <c r="F265" t="e">
        <f>#REF!</f>
        <v>#REF!</v>
      </c>
      <c r="H265" s="29" t="e">
        <f t="shared" si="18"/>
        <v>#REF!</v>
      </c>
      <c r="I265" t="e">
        <f t="shared" si="19"/>
        <v>#REF!</v>
      </c>
      <c r="J265" s="51" t="e">
        <f>#REF!</f>
        <v>#REF!</v>
      </c>
      <c r="K265" s="52" t="e">
        <f>#REF!</f>
        <v>#REF!</v>
      </c>
      <c r="L265" s="51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2"/>
    </row>
    <row r="266" spans="4:24" ht="12.75">
      <c r="D266" t="s">
        <v>110</v>
      </c>
      <c r="E266">
        <v>3</v>
      </c>
      <c r="F266" t="e">
        <f>#REF!</f>
        <v>#REF!</v>
      </c>
      <c r="H266" s="29" t="e">
        <f t="shared" si="18"/>
        <v>#REF!</v>
      </c>
      <c r="I266" t="e">
        <f t="shared" si="19"/>
        <v>#REF!</v>
      </c>
      <c r="J266" s="51" t="e">
        <f>#REF!</f>
        <v>#REF!</v>
      </c>
      <c r="K266" s="52" t="e">
        <f>#REF!</f>
        <v>#REF!</v>
      </c>
      <c r="L266" s="51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2"/>
    </row>
    <row r="267" spans="4:24" ht="12.75">
      <c r="D267" t="s">
        <v>110</v>
      </c>
      <c r="E267">
        <v>3</v>
      </c>
      <c r="F267" t="e">
        <f>#REF!</f>
        <v>#REF!</v>
      </c>
      <c r="H267" s="29" t="e">
        <f t="shared" si="18"/>
        <v>#REF!</v>
      </c>
      <c r="I267" t="e">
        <f t="shared" si="19"/>
        <v>#REF!</v>
      </c>
      <c r="J267" s="51" t="e">
        <f>#REF!</f>
        <v>#REF!</v>
      </c>
      <c r="K267" s="52" t="e">
        <f>#REF!</f>
        <v>#REF!</v>
      </c>
      <c r="L267" s="51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2"/>
    </row>
    <row r="268" spans="4:24" ht="12.75">
      <c r="D268" t="s">
        <v>110</v>
      </c>
      <c r="E268">
        <v>3</v>
      </c>
      <c r="F268" t="e">
        <f>#REF!</f>
        <v>#REF!</v>
      </c>
      <c r="H268" s="29" t="e">
        <f t="shared" si="18"/>
        <v>#REF!</v>
      </c>
      <c r="I268" t="e">
        <f t="shared" si="19"/>
        <v>#REF!</v>
      </c>
      <c r="J268" s="51" t="e">
        <f>#REF!</f>
        <v>#REF!</v>
      </c>
      <c r="K268" s="52" t="e">
        <f>#REF!</f>
        <v>#REF!</v>
      </c>
      <c r="L268" s="51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2"/>
    </row>
    <row r="269" spans="4:24" ht="12.75">
      <c r="D269" t="s">
        <v>110</v>
      </c>
      <c r="E269">
        <v>3</v>
      </c>
      <c r="F269" t="e">
        <f>#REF!</f>
        <v>#REF!</v>
      </c>
      <c r="H269" s="29" t="e">
        <f t="shared" si="18"/>
        <v>#REF!</v>
      </c>
      <c r="I269" t="e">
        <f t="shared" si="19"/>
        <v>#REF!</v>
      </c>
      <c r="J269" s="51" t="e">
        <f>#REF!</f>
        <v>#REF!</v>
      </c>
      <c r="K269" s="52" t="e">
        <f>#REF!</f>
        <v>#REF!</v>
      </c>
      <c r="L269" s="51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2"/>
    </row>
    <row r="270" spans="4:24" ht="12.75">
      <c r="D270" t="s">
        <v>110</v>
      </c>
      <c r="E270">
        <v>3</v>
      </c>
      <c r="F270" t="e">
        <f>#REF!</f>
        <v>#REF!</v>
      </c>
      <c r="H270" s="29" t="e">
        <f t="shared" si="18"/>
        <v>#REF!</v>
      </c>
      <c r="I270" t="e">
        <f t="shared" si="19"/>
        <v>#REF!</v>
      </c>
      <c r="J270" s="51" t="e">
        <f>#REF!</f>
        <v>#REF!</v>
      </c>
      <c r="K270" s="52" t="e">
        <f>#REF!</f>
        <v>#REF!</v>
      </c>
      <c r="L270" s="51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2"/>
    </row>
    <row r="271" spans="4:24" ht="12.75">
      <c r="D271" t="s">
        <v>110</v>
      </c>
      <c r="E271">
        <v>3</v>
      </c>
      <c r="F271" t="e">
        <f>#REF!</f>
        <v>#REF!</v>
      </c>
      <c r="H271" s="29" t="e">
        <f t="shared" si="18"/>
        <v>#REF!</v>
      </c>
      <c r="I271" t="e">
        <f t="shared" si="19"/>
        <v>#REF!</v>
      </c>
      <c r="J271" s="51" t="e">
        <f>#REF!</f>
        <v>#REF!</v>
      </c>
      <c r="K271" s="52" t="e">
        <f>#REF!</f>
        <v>#REF!</v>
      </c>
      <c r="L271" s="51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2"/>
    </row>
    <row r="272" spans="4:24" ht="12.75">
      <c r="D272" t="s">
        <v>110</v>
      </c>
      <c r="E272">
        <v>3</v>
      </c>
      <c r="F272" t="e">
        <f>#REF!</f>
        <v>#REF!</v>
      </c>
      <c r="H272" s="29" t="e">
        <f t="shared" si="18"/>
        <v>#REF!</v>
      </c>
      <c r="I272" t="e">
        <f t="shared" si="19"/>
        <v>#REF!</v>
      </c>
      <c r="J272" s="51" t="e">
        <f>#REF!</f>
        <v>#REF!</v>
      </c>
      <c r="K272" s="52" t="e">
        <f>#REF!</f>
        <v>#REF!</v>
      </c>
      <c r="L272" s="51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2"/>
    </row>
    <row r="273" spans="4:24" ht="12.75">
      <c r="D273" t="s">
        <v>110</v>
      </c>
      <c r="E273">
        <v>3</v>
      </c>
      <c r="F273" t="e">
        <f>#REF!</f>
        <v>#REF!</v>
      </c>
      <c r="H273" s="29" t="e">
        <f t="shared" si="18"/>
        <v>#REF!</v>
      </c>
      <c r="I273" t="e">
        <f t="shared" si="19"/>
        <v>#REF!</v>
      </c>
      <c r="J273" s="51" t="e">
        <f>#REF!</f>
        <v>#REF!</v>
      </c>
      <c r="K273" s="52" t="e">
        <f>#REF!</f>
        <v>#REF!</v>
      </c>
      <c r="L273" s="51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2"/>
    </row>
    <row r="274" spans="4:24" ht="12.75">
      <c r="D274" t="s">
        <v>110</v>
      </c>
      <c r="E274">
        <v>3</v>
      </c>
      <c r="F274" t="e">
        <f>#REF!</f>
        <v>#REF!</v>
      </c>
      <c r="H274" s="29" t="e">
        <f t="shared" si="18"/>
        <v>#REF!</v>
      </c>
      <c r="I274" t="e">
        <f t="shared" si="19"/>
        <v>#REF!</v>
      </c>
      <c r="J274" s="51" t="e">
        <f>#REF!</f>
        <v>#REF!</v>
      </c>
      <c r="K274" s="52" t="e">
        <f>#REF!</f>
        <v>#REF!</v>
      </c>
      <c r="L274" s="51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2"/>
    </row>
    <row r="275" spans="4:24" ht="12.75">
      <c r="D275" t="s">
        <v>110</v>
      </c>
      <c r="E275">
        <v>3</v>
      </c>
      <c r="F275" t="e">
        <f>#REF!</f>
        <v>#REF!</v>
      </c>
      <c r="H275" s="29" t="e">
        <f t="shared" si="18"/>
        <v>#REF!</v>
      </c>
      <c r="I275" t="e">
        <f t="shared" si="19"/>
        <v>#REF!</v>
      </c>
      <c r="J275" s="51" t="e">
        <f>#REF!</f>
        <v>#REF!</v>
      </c>
      <c r="K275" s="52" t="e">
        <f>#REF!</f>
        <v>#REF!</v>
      </c>
      <c r="L275" s="51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2"/>
    </row>
    <row r="276" spans="4:24" ht="12.75">
      <c r="D276" t="s">
        <v>110</v>
      </c>
      <c r="E276">
        <v>3</v>
      </c>
      <c r="F276" t="e">
        <f>#REF!</f>
        <v>#REF!</v>
      </c>
      <c r="H276" s="29" t="e">
        <f t="shared" si="18"/>
        <v>#REF!</v>
      </c>
      <c r="I276" t="e">
        <f t="shared" si="19"/>
        <v>#REF!</v>
      </c>
      <c r="J276" s="51" t="e">
        <f>#REF!</f>
        <v>#REF!</v>
      </c>
      <c r="K276" s="52" t="e">
        <f>#REF!</f>
        <v>#REF!</v>
      </c>
      <c r="L276" s="51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2"/>
    </row>
    <row r="277" spans="4:24" ht="12.75">
      <c r="D277" t="s">
        <v>110</v>
      </c>
      <c r="E277">
        <v>3</v>
      </c>
      <c r="F277" t="e">
        <f>#REF!</f>
        <v>#REF!</v>
      </c>
      <c r="H277" s="29" t="e">
        <f t="shared" si="18"/>
        <v>#REF!</v>
      </c>
      <c r="I277" t="e">
        <f t="shared" si="19"/>
        <v>#REF!</v>
      </c>
      <c r="J277" s="51" t="e">
        <f>#REF!</f>
        <v>#REF!</v>
      </c>
      <c r="K277" s="52" t="e">
        <f>#REF!</f>
        <v>#REF!</v>
      </c>
      <c r="L277" s="51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2"/>
    </row>
    <row r="278" spans="4:24" ht="12.75">
      <c r="D278" t="s">
        <v>110</v>
      </c>
      <c r="E278">
        <v>3</v>
      </c>
      <c r="F278" t="e">
        <f>#REF!</f>
        <v>#REF!</v>
      </c>
      <c r="H278" s="29" t="e">
        <f t="shared" si="18"/>
        <v>#REF!</v>
      </c>
      <c r="I278" t="e">
        <f t="shared" si="19"/>
        <v>#REF!</v>
      </c>
      <c r="J278" s="51" t="e">
        <f>#REF!</f>
        <v>#REF!</v>
      </c>
      <c r="K278" s="52" t="e">
        <f>#REF!</f>
        <v>#REF!</v>
      </c>
      <c r="L278" s="51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2"/>
    </row>
    <row r="279" spans="4:24" ht="12.75">
      <c r="D279" t="s">
        <v>110</v>
      </c>
      <c r="E279">
        <v>3</v>
      </c>
      <c r="F279" t="e">
        <f>#REF!</f>
        <v>#REF!</v>
      </c>
      <c r="H279" s="29" t="e">
        <f t="shared" si="18"/>
        <v>#REF!</v>
      </c>
      <c r="I279" t="e">
        <f t="shared" si="19"/>
        <v>#REF!</v>
      </c>
      <c r="J279" s="51" t="e">
        <f>#REF!</f>
        <v>#REF!</v>
      </c>
      <c r="K279" s="52" t="e">
        <f>#REF!</f>
        <v>#REF!</v>
      </c>
      <c r="L279" s="51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2"/>
    </row>
    <row r="280" spans="4:24" ht="12.75">
      <c r="D280" t="s">
        <v>110</v>
      </c>
      <c r="E280">
        <v>3</v>
      </c>
      <c r="F280" t="e">
        <f>#REF!</f>
        <v>#REF!</v>
      </c>
      <c r="H280" s="29" t="e">
        <f t="shared" si="18"/>
        <v>#REF!</v>
      </c>
      <c r="I280" t="e">
        <f t="shared" si="19"/>
        <v>#REF!</v>
      </c>
      <c r="J280" s="51" t="e">
        <f>#REF!</f>
        <v>#REF!</v>
      </c>
      <c r="K280" s="52" t="e">
        <f>#REF!</f>
        <v>#REF!</v>
      </c>
      <c r="L280" s="51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2"/>
    </row>
    <row r="281" spans="4:24" ht="12.75">
      <c r="D281" t="s">
        <v>110</v>
      </c>
      <c r="E281">
        <v>3</v>
      </c>
      <c r="F281" t="e">
        <f>#REF!</f>
        <v>#REF!</v>
      </c>
      <c r="H281" s="29" t="e">
        <f t="shared" si="18"/>
        <v>#REF!</v>
      </c>
      <c r="I281" t="e">
        <f t="shared" si="19"/>
        <v>#REF!</v>
      </c>
      <c r="J281" s="51" t="e">
        <f>#REF!</f>
        <v>#REF!</v>
      </c>
      <c r="K281" s="52" t="e">
        <f>#REF!</f>
        <v>#REF!</v>
      </c>
      <c r="L281" s="51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2"/>
    </row>
    <row r="282" spans="4:24" ht="12.75">
      <c r="D282" t="s">
        <v>110</v>
      </c>
      <c r="E282">
        <v>3</v>
      </c>
      <c r="F282" t="e">
        <f>#REF!</f>
        <v>#REF!</v>
      </c>
      <c r="H282" s="29" t="e">
        <f t="shared" si="18"/>
        <v>#REF!</v>
      </c>
      <c r="I282" t="e">
        <f t="shared" si="19"/>
        <v>#REF!</v>
      </c>
      <c r="J282" s="51" t="e">
        <f>#REF!</f>
        <v>#REF!</v>
      </c>
      <c r="K282" s="52" t="e">
        <f>#REF!</f>
        <v>#REF!</v>
      </c>
      <c r="L282" s="51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2"/>
    </row>
    <row r="283" spans="4:24" ht="12.75">
      <c r="D283" t="s">
        <v>110</v>
      </c>
      <c r="E283">
        <v>3</v>
      </c>
      <c r="F283" t="e">
        <f>#REF!</f>
        <v>#REF!</v>
      </c>
      <c r="H283" s="29" t="e">
        <f t="shared" si="18"/>
        <v>#REF!</v>
      </c>
      <c r="I283" t="e">
        <f t="shared" si="19"/>
        <v>#REF!</v>
      </c>
      <c r="J283" s="51" t="e">
        <f>#REF!</f>
        <v>#REF!</v>
      </c>
      <c r="K283" s="52" t="e">
        <f>#REF!</f>
        <v>#REF!</v>
      </c>
      <c r="L283" s="51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2"/>
    </row>
    <row r="284" spans="4:24" ht="12.75">
      <c r="D284" t="s">
        <v>110</v>
      </c>
      <c r="E284">
        <v>3</v>
      </c>
      <c r="F284" t="e">
        <f>#REF!</f>
        <v>#REF!</v>
      </c>
      <c r="H284" s="29" t="e">
        <f t="shared" si="18"/>
        <v>#REF!</v>
      </c>
      <c r="I284" t="e">
        <f t="shared" si="19"/>
        <v>#REF!</v>
      </c>
      <c r="J284" s="51" t="e">
        <f>#REF!</f>
        <v>#REF!</v>
      </c>
      <c r="K284" s="52" t="e">
        <f>#REF!</f>
        <v>#REF!</v>
      </c>
      <c r="L284" s="51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2"/>
    </row>
    <row r="285" spans="4:24" ht="12.75">
      <c r="D285" t="s">
        <v>110</v>
      </c>
      <c r="E285">
        <v>3</v>
      </c>
      <c r="F285" t="e">
        <f>#REF!</f>
        <v>#REF!</v>
      </c>
      <c r="H285" s="29" t="e">
        <f t="shared" si="18"/>
        <v>#REF!</v>
      </c>
      <c r="I285" t="e">
        <f t="shared" si="19"/>
        <v>#REF!</v>
      </c>
      <c r="J285" s="51" t="e">
        <f>#REF!</f>
        <v>#REF!</v>
      </c>
      <c r="K285" s="52" t="e">
        <f>#REF!</f>
        <v>#REF!</v>
      </c>
      <c r="L285" s="51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2"/>
    </row>
    <row r="286" spans="4:24" ht="12.75">
      <c r="D286" t="s">
        <v>110</v>
      </c>
      <c r="E286">
        <v>3</v>
      </c>
      <c r="F286" t="e">
        <f>#REF!</f>
        <v>#REF!</v>
      </c>
      <c r="H286" s="29" t="e">
        <f t="shared" si="18"/>
        <v>#REF!</v>
      </c>
      <c r="I286" t="e">
        <f t="shared" si="19"/>
        <v>#REF!</v>
      </c>
      <c r="J286" s="51" t="e">
        <f>#REF!</f>
        <v>#REF!</v>
      </c>
      <c r="K286" s="52" t="e">
        <f>#REF!</f>
        <v>#REF!</v>
      </c>
      <c r="L286" s="51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2"/>
    </row>
    <row r="287" spans="4:24" ht="12.75">
      <c r="D287" t="s">
        <v>110</v>
      </c>
      <c r="E287">
        <v>3</v>
      </c>
      <c r="F287" t="e">
        <f>#REF!</f>
        <v>#REF!</v>
      </c>
      <c r="H287" s="29" t="e">
        <f t="shared" si="18"/>
        <v>#REF!</v>
      </c>
      <c r="I287" t="e">
        <f t="shared" si="19"/>
        <v>#REF!</v>
      </c>
      <c r="J287" s="51" t="e">
        <f>#REF!</f>
        <v>#REF!</v>
      </c>
      <c r="K287" s="52" t="e">
        <f>#REF!</f>
        <v>#REF!</v>
      </c>
      <c r="L287" s="51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2"/>
    </row>
    <row r="288" spans="4:24" ht="12.75">
      <c r="D288" t="s">
        <v>110</v>
      </c>
      <c r="E288">
        <v>3</v>
      </c>
      <c r="F288" t="e">
        <f>#REF!</f>
        <v>#REF!</v>
      </c>
      <c r="H288" s="29" t="e">
        <f t="shared" si="18"/>
        <v>#REF!</v>
      </c>
      <c r="I288" t="e">
        <f t="shared" si="19"/>
        <v>#REF!</v>
      </c>
      <c r="J288" s="51" t="e">
        <f>#REF!</f>
        <v>#REF!</v>
      </c>
      <c r="K288" s="52" t="e">
        <f>#REF!</f>
        <v>#REF!</v>
      </c>
      <c r="L288" s="51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2"/>
    </row>
    <row r="289" spans="4:24" ht="12.75">
      <c r="D289" t="s">
        <v>110</v>
      </c>
      <c r="E289">
        <v>3</v>
      </c>
      <c r="F289" t="e">
        <f>#REF!</f>
        <v>#REF!</v>
      </c>
      <c r="H289" s="29" t="e">
        <f t="shared" si="18"/>
        <v>#REF!</v>
      </c>
      <c r="I289" t="e">
        <f t="shared" si="19"/>
        <v>#REF!</v>
      </c>
      <c r="J289" s="51" t="e">
        <f>#REF!</f>
        <v>#REF!</v>
      </c>
      <c r="K289" s="52" t="e">
        <f>#REF!</f>
        <v>#REF!</v>
      </c>
      <c r="L289" s="51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2"/>
    </row>
    <row r="290" spans="4:24" ht="12.75">
      <c r="D290" t="s">
        <v>110</v>
      </c>
      <c r="E290">
        <v>3</v>
      </c>
      <c r="F290" t="e">
        <f>#REF!</f>
        <v>#REF!</v>
      </c>
      <c r="H290" s="29" t="e">
        <f t="shared" si="18"/>
        <v>#REF!</v>
      </c>
      <c r="I290" t="e">
        <f t="shared" si="19"/>
        <v>#REF!</v>
      </c>
      <c r="J290" s="51" t="e">
        <f>#REF!</f>
        <v>#REF!</v>
      </c>
      <c r="K290" s="52" t="e">
        <f>#REF!</f>
        <v>#REF!</v>
      </c>
      <c r="L290" s="51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2"/>
    </row>
    <row r="291" spans="4:24" ht="12.75">
      <c r="D291" t="s">
        <v>110</v>
      </c>
      <c r="E291">
        <v>3</v>
      </c>
      <c r="F291" t="e">
        <f>#REF!</f>
        <v>#REF!</v>
      </c>
      <c r="H291" s="29" t="e">
        <f t="shared" si="18"/>
        <v>#REF!</v>
      </c>
      <c r="I291" t="e">
        <f t="shared" si="19"/>
        <v>#REF!</v>
      </c>
      <c r="J291" s="51" t="e">
        <f>#REF!</f>
        <v>#REF!</v>
      </c>
      <c r="K291" s="52" t="e">
        <f>#REF!</f>
        <v>#REF!</v>
      </c>
      <c r="L291" s="51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2"/>
    </row>
    <row r="292" spans="4:24" ht="12.75">
      <c r="D292" t="s">
        <v>110</v>
      </c>
      <c r="E292">
        <v>3</v>
      </c>
      <c r="F292" t="e">
        <f>#REF!</f>
        <v>#REF!</v>
      </c>
      <c r="H292" s="29" t="e">
        <f t="shared" si="18"/>
        <v>#REF!</v>
      </c>
      <c r="I292" t="e">
        <f t="shared" si="19"/>
        <v>#REF!</v>
      </c>
      <c r="J292" s="51" t="e">
        <f>#REF!</f>
        <v>#REF!</v>
      </c>
      <c r="K292" s="52" t="e">
        <f>#REF!</f>
        <v>#REF!</v>
      </c>
      <c r="L292" s="51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2"/>
    </row>
    <row r="293" spans="4:24" ht="12.75">
      <c r="D293" t="s">
        <v>110</v>
      </c>
      <c r="E293">
        <v>3</v>
      </c>
      <c r="F293" t="e">
        <f>#REF!</f>
        <v>#REF!</v>
      </c>
      <c r="H293" s="29" t="e">
        <f t="shared" si="18"/>
        <v>#REF!</v>
      </c>
      <c r="I293" t="e">
        <f t="shared" si="19"/>
        <v>#REF!</v>
      </c>
      <c r="J293" s="51" t="e">
        <f>#REF!</f>
        <v>#REF!</v>
      </c>
      <c r="K293" s="52" t="e">
        <f>#REF!</f>
        <v>#REF!</v>
      </c>
      <c r="L293" s="51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2"/>
    </row>
    <row r="294" spans="4:24" ht="12.75">
      <c r="D294" t="s">
        <v>110</v>
      </c>
      <c r="E294">
        <v>3</v>
      </c>
      <c r="F294" t="e">
        <f>#REF!</f>
        <v>#REF!</v>
      </c>
      <c r="H294" s="29" t="e">
        <f t="shared" si="18"/>
        <v>#REF!</v>
      </c>
      <c r="I294" t="e">
        <f t="shared" si="19"/>
        <v>#REF!</v>
      </c>
      <c r="J294" s="51" t="e">
        <f>#REF!</f>
        <v>#REF!</v>
      </c>
      <c r="K294" s="52" t="e">
        <f>#REF!</f>
        <v>#REF!</v>
      </c>
      <c r="L294" s="51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2"/>
    </row>
    <row r="295" spans="4:24" ht="12.75">
      <c r="D295" t="s">
        <v>110</v>
      </c>
      <c r="E295">
        <v>3</v>
      </c>
      <c r="F295" t="e">
        <f>#REF!</f>
        <v>#REF!</v>
      </c>
      <c r="H295" s="2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51" t="e">
        <f>#REF!</f>
        <v>#REF!</v>
      </c>
      <c r="K295" s="52" t="e">
        <f>#REF!</f>
        <v>#REF!</v>
      </c>
      <c r="L295" s="51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2"/>
    </row>
    <row r="296" spans="4:24" ht="12.75">
      <c r="D296" t="s">
        <v>110</v>
      </c>
      <c r="E296">
        <v>3</v>
      </c>
      <c r="F296" t="e">
        <f>#REF!</f>
        <v>#REF!</v>
      </c>
      <c r="H296" s="29" t="e">
        <f t="shared" si="20"/>
        <v>#REF!</v>
      </c>
      <c r="I296" t="e">
        <f t="shared" si="21"/>
        <v>#REF!</v>
      </c>
      <c r="J296" s="51" t="e">
        <f>#REF!</f>
        <v>#REF!</v>
      </c>
      <c r="K296" s="52" t="e">
        <f>#REF!</f>
        <v>#REF!</v>
      </c>
      <c r="L296" s="51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2"/>
    </row>
    <row r="297" spans="4:24" ht="12.75">
      <c r="D297" t="s">
        <v>110</v>
      </c>
      <c r="E297">
        <v>3</v>
      </c>
      <c r="F297" t="e">
        <f>#REF!</f>
        <v>#REF!</v>
      </c>
      <c r="H297" s="29" t="e">
        <f t="shared" si="20"/>
        <v>#REF!</v>
      </c>
      <c r="I297" t="e">
        <f t="shared" si="21"/>
        <v>#REF!</v>
      </c>
      <c r="J297" s="51" t="e">
        <f>#REF!</f>
        <v>#REF!</v>
      </c>
      <c r="K297" s="52" t="e">
        <f>#REF!</f>
        <v>#REF!</v>
      </c>
      <c r="L297" s="51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2"/>
    </row>
    <row r="298" spans="4:24" ht="12.75">
      <c r="D298" t="s">
        <v>110</v>
      </c>
      <c r="E298">
        <v>3</v>
      </c>
      <c r="F298" t="e">
        <f>#REF!</f>
        <v>#REF!</v>
      </c>
      <c r="H298" s="29" t="e">
        <f t="shared" si="20"/>
        <v>#REF!</v>
      </c>
      <c r="I298" t="e">
        <f t="shared" si="21"/>
        <v>#REF!</v>
      </c>
      <c r="J298" s="51" t="e">
        <f>#REF!</f>
        <v>#REF!</v>
      </c>
      <c r="K298" s="52" t="e">
        <f>#REF!</f>
        <v>#REF!</v>
      </c>
      <c r="L298" s="51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2"/>
    </row>
    <row r="299" spans="4:24" ht="12.75">
      <c r="D299" t="s">
        <v>110</v>
      </c>
      <c r="E299">
        <v>3</v>
      </c>
      <c r="F299" t="e">
        <f>#REF!</f>
        <v>#REF!</v>
      </c>
      <c r="H299" s="29" t="e">
        <f t="shared" si="20"/>
        <v>#REF!</v>
      </c>
      <c r="I299" t="e">
        <f t="shared" si="21"/>
        <v>#REF!</v>
      </c>
      <c r="J299" s="51" t="e">
        <f>#REF!</f>
        <v>#REF!</v>
      </c>
      <c r="K299" s="52" t="e">
        <f>#REF!</f>
        <v>#REF!</v>
      </c>
      <c r="L299" s="51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2"/>
    </row>
    <row r="300" spans="4:24" ht="12.75">
      <c r="D300" t="s">
        <v>110</v>
      </c>
      <c r="E300">
        <v>3</v>
      </c>
      <c r="F300" t="e">
        <f>#REF!</f>
        <v>#REF!</v>
      </c>
      <c r="H300" s="29" t="e">
        <f t="shared" si="20"/>
        <v>#REF!</v>
      </c>
      <c r="I300" t="e">
        <f t="shared" si="21"/>
        <v>#REF!</v>
      </c>
      <c r="J300" s="51" t="e">
        <f>#REF!</f>
        <v>#REF!</v>
      </c>
      <c r="K300" s="52" t="e">
        <f>#REF!</f>
        <v>#REF!</v>
      </c>
      <c r="L300" s="51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2"/>
    </row>
    <row r="301" spans="4:24" ht="12.75">
      <c r="D301" t="s">
        <v>110</v>
      </c>
      <c r="E301">
        <v>3</v>
      </c>
      <c r="F301" t="e">
        <f>#REF!</f>
        <v>#REF!</v>
      </c>
      <c r="H301" s="29" t="e">
        <f t="shared" si="20"/>
        <v>#REF!</v>
      </c>
      <c r="I301" t="e">
        <f t="shared" si="21"/>
        <v>#REF!</v>
      </c>
      <c r="J301" s="51" t="e">
        <f>#REF!</f>
        <v>#REF!</v>
      </c>
      <c r="K301" s="52" t="e">
        <f>#REF!</f>
        <v>#REF!</v>
      </c>
      <c r="L301" s="51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2"/>
    </row>
    <row r="302" spans="4:24" ht="12.75">
      <c r="D302" t="s">
        <v>110</v>
      </c>
      <c r="E302">
        <v>3</v>
      </c>
      <c r="F302" t="e">
        <f>#REF!</f>
        <v>#REF!</v>
      </c>
      <c r="H302" s="29" t="e">
        <f t="shared" si="20"/>
        <v>#REF!</v>
      </c>
      <c r="I302" t="e">
        <f t="shared" si="21"/>
        <v>#REF!</v>
      </c>
      <c r="J302" s="51" t="e">
        <f>#REF!</f>
        <v>#REF!</v>
      </c>
      <c r="K302" s="52" t="e">
        <f>#REF!</f>
        <v>#REF!</v>
      </c>
      <c r="L302" s="51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2"/>
    </row>
    <row r="303" spans="4:24" ht="12.75">
      <c r="D303" t="s">
        <v>110</v>
      </c>
      <c r="E303">
        <v>3</v>
      </c>
      <c r="F303" t="e">
        <f>#REF!</f>
        <v>#REF!</v>
      </c>
      <c r="H303" s="29" t="e">
        <f t="shared" si="20"/>
        <v>#REF!</v>
      </c>
      <c r="I303" t="e">
        <f t="shared" si="21"/>
        <v>#REF!</v>
      </c>
      <c r="J303" s="51" t="e">
        <f>#REF!</f>
        <v>#REF!</v>
      </c>
      <c r="K303" s="52" t="e">
        <f>#REF!</f>
        <v>#REF!</v>
      </c>
      <c r="L303" s="51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2"/>
    </row>
    <row r="304" spans="4:24" ht="12.75">
      <c r="D304" t="s">
        <v>111</v>
      </c>
      <c r="E304">
        <v>4</v>
      </c>
      <c r="F304">
        <f>NT_I!I10</f>
        <v>1</v>
      </c>
      <c r="G304">
        <f>IF(NT_I!J10&lt;&gt;"",NT_I!J10,"")</f>
      </c>
      <c r="H304" s="29">
        <f aca="true" t="shared" si="22" ref="H304:H346">J304/100*F304+2*K304/100*F304</f>
        <v>71155598.43</v>
      </c>
      <c r="I304">
        <f aca="true" t="shared" si="23" ref="I304:I347">ABS(ROUND(J304,0)-J304)+ABS(ROUND(K304,0)-K304)</f>
        <v>0</v>
      </c>
      <c r="J304" s="51">
        <f>NT_I!K10</f>
        <v>2565437121</v>
      </c>
      <c r="K304" s="52">
        <f>NT_I!L10</f>
        <v>2275061361</v>
      </c>
      <c r="L304" s="51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2"/>
    </row>
    <row r="305" spans="4:24" ht="12.75">
      <c r="D305" t="s">
        <v>111</v>
      </c>
      <c r="E305">
        <v>4</v>
      </c>
      <c r="F305">
        <f>NT_I!I11</f>
        <v>2</v>
      </c>
      <c r="G305">
        <f>IF(NT_I!J11&lt;&gt;"",NT_I!J11,"")</f>
      </c>
      <c r="H305" s="29">
        <f t="shared" si="22"/>
        <v>81317882.46</v>
      </c>
      <c r="I305">
        <f t="shared" si="23"/>
        <v>0</v>
      </c>
      <c r="J305" s="51">
        <f>NT_I!K11</f>
        <v>1364262183</v>
      </c>
      <c r="K305" s="52">
        <f>NT_I!L11</f>
        <v>1350815970</v>
      </c>
      <c r="L305" s="51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2"/>
    </row>
    <row r="306" spans="4:24" ht="12.75">
      <c r="D306" t="s">
        <v>111</v>
      </c>
      <c r="E306">
        <v>4</v>
      </c>
      <c r="F306">
        <f>NT_I!I12</f>
        <v>3</v>
      </c>
      <c r="G306">
        <f>IF(NT_I!J12&lt;&gt;"",NT_I!J12,"")</f>
      </c>
      <c r="H306" s="29">
        <f t="shared" si="22"/>
        <v>4407925.08</v>
      </c>
      <c r="I306">
        <f t="shared" si="23"/>
        <v>0</v>
      </c>
      <c r="J306" s="51">
        <f>NT_I!K12</f>
        <v>0</v>
      </c>
      <c r="K306" s="52">
        <f>NT_I!L12</f>
        <v>73465418</v>
      </c>
      <c r="L306" s="51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2"/>
    </row>
    <row r="307" spans="4:24" ht="12.75">
      <c r="D307" t="s">
        <v>111</v>
      </c>
      <c r="E307">
        <v>4</v>
      </c>
      <c r="F307">
        <f>NT_I!I13</f>
        <v>4</v>
      </c>
      <c r="G307">
        <f>IF(NT_I!J13&lt;&gt;"",NT_I!J13,"")</f>
      </c>
      <c r="H307" s="29">
        <f t="shared" si="22"/>
        <v>0</v>
      </c>
      <c r="I307">
        <f t="shared" si="23"/>
        <v>0</v>
      </c>
      <c r="J307" s="51">
        <f>NT_I!K13</f>
        <v>0</v>
      </c>
      <c r="K307" s="52">
        <f>NT_I!L13</f>
        <v>0</v>
      </c>
      <c r="L307" s="51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2"/>
    </row>
    <row r="308" spans="4:24" ht="12.75">
      <c r="D308" t="s">
        <v>111</v>
      </c>
      <c r="E308">
        <v>4</v>
      </c>
      <c r="F308">
        <f>NT_I!I14</f>
        <v>5</v>
      </c>
      <c r="G308">
        <f>IF(NT_I!J14&lt;&gt;"",NT_I!J14,"")</f>
      </c>
      <c r="H308" s="29">
        <f t="shared" si="22"/>
        <v>6902479.4</v>
      </c>
      <c r="I308">
        <f t="shared" si="23"/>
        <v>0</v>
      </c>
      <c r="J308" s="51">
        <f>NT_I!K14</f>
        <v>58934990</v>
      </c>
      <c r="K308" s="52">
        <f>NT_I!L14</f>
        <v>39557299</v>
      </c>
      <c r="L308" s="51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2"/>
    </row>
    <row r="309" spans="4:24" ht="12.75">
      <c r="D309" t="s">
        <v>111</v>
      </c>
      <c r="E309">
        <v>4</v>
      </c>
      <c r="F309">
        <f>NT_I!I15</f>
        <v>6</v>
      </c>
      <c r="G309">
        <f>IF(NT_I!J15&lt;&gt;"",NT_I!J15,"")</f>
      </c>
      <c r="H309" s="29">
        <f t="shared" si="22"/>
        <v>0</v>
      </c>
      <c r="I309">
        <f t="shared" si="23"/>
        <v>0</v>
      </c>
      <c r="J309" s="51">
        <f>NT_I!K15</f>
        <v>0</v>
      </c>
      <c r="K309" s="52">
        <f>NT_I!L15</f>
        <v>0</v>
      </c>
      <c r="L309" s="51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2"/>
    </row>
    <row r="310" spans="4:24" ht="12.75">
      <c r="D310" t="s">
        <v>111</v>
      </c>
      <c r="E310">
        <v>4</v>
      </c>
      <c r="F310">
        <f>NT_I!I16</f>
        <v>7</v>
      </c>
      <c r="G310">
        <f>IF(NT_I!J16&lt;&gt;"",NT_I!J16,"")</f>
      </c>
      <c r="H310" s="29">
        <f t="shared" si="22"/>
        <v>802650407.3</v>
      </c>
      <c r="I310">
        <f t="shared" si="23"/>
        <v>0</v>
      </c>
      <c r="J310" s="51">
        <f>NT_I!K16</f>
        <v>3988634294</v>
      </c>
      <c r="K310" s="52">
        <f>NT_I!L16</f>
        <v>3738900048</v>
      </c>
      <c r="L310" s="51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2"/>
    </row>
    <row r="311" spans="4:24" ht="12.75">
      <c r="D311" t="s">
        <v>111</v>
      </c>
      <c r="E311">
        <v>4</v>
      </c>
      <c r="F311">
        <f>NT_I!I17</f>
        <v>8</v>
      </c>
      <c r="G311">
        <f>IF(NT_I!J17&lt;&gt;"",NT_I!J17,"")</f>
      </c>
      <c r="H311" s="29">
        <f t="shared" si="22"/>
        <v>16915840.8</v>
      </c>
      <c r="I311">
        <f t="shared" si="23"/>
        <v>0</v>
      </c>
      <c r="J311" s="51">
        <f>NT_I!K17</f>
        <v>211448010</v>
      </c>
      <c r="K311" s="52">
        <f>NT_I!L17</f>
        <v>0</v>
      </c>
      <c r="L311" s="51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2"/>
    </row>
    <row r="312" spans="4:24" ht="12.75">
      <c r="D312" t="s">
        <v>111</v>
      </c>
      <c r="E312">
        <v>4</v>
      </c>
      <c r="F312">
        <f>NT_I!I18</f>
        <v>9</v>
      </c>
      <c r="G312">
        <f>IF(NT_I!J18&lt;&gt;"",NT_I!J18,"")</f>
      </c>
      <c r="H312" s="29">
        <f t="shared" si="22"/>
        <v>27141338.79</v>
      </c>
      <c r="I312">
        <f t="shared" si="23"/>
        <v>0</v>
      </c>
      <c r="J312" s="51">
        <f>NT_I!K18</f>
        <v>204646569</v>
      </c>
      <c r="K312" s="52">
        <f>NT_I!L18</f>
        <v>48461931</v>
      </c>
      <c r="L312" s="51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2"/>
    </row>
    <row r="313" spans="4:24" ht="12.75">
      <c r="D313" t="s">
        <v>111</v>
      </c>
      <c r="E313">
        <v>4</v>
      </c>
      <c r="F313">
        <f>NT_I!I19</f>
        <v>10</v>
      </c>
      <c r="G313">
        <f>IF(NT_I!J19&lt;&gt;"",NT_I!J19,"")</f>
      </c>
      <c r="H313" s="29">
        <f t="shared" si="22"/>
        <v>0</v>
      </c>
      <c r="I313">
        <f t="shared" si="23"/>
        <v>0</v>
      </c>
      <c r="J313" s="51">
        <f>NT_I!K19</f>
        <v>0</v>
      </c>
      <c r="K313" s="52">
        <f>NT_I!L19</f>
        <v>0</v>
      </c>
      <c r="L313" s="51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2"/>
    </row>
    <row r="314" spans="4:24" ht="12.75">
      <c r="D314" t="s">
        <v>111</v>
      </c>
      <c r="E314">
        <v>4</v>
      </c>
      <c r="F314">
        <f>NT_I!I20</f>
        <v>11</v>
      </c>
      <c r="G314">
        <f>IF(NT_I!J20&lt;&gt;"",NT_I!J20,"")</f>
      </c>
      <c r="H314" s="29">
        <f t="shared" si="22"/>
        <v>184424312.38</v>
      </c>
      <c r="I314">
        <f t="shared" si="23"/>
        <v>0</v>
      </c>
      <c r="J314" s="51">
        <f>NT_I!K20</f>
        <v>834089340</v>
      </c>
      <c r="K314" s="52">
        <f>NT_I!L20</f>
        <v>421247659</v>
      </c>
      <c r="L314" s="51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2"/>
    </row>
    <row r="315" spans="4:24" ht="12.75">
      <c r="D315" t="s">
        <v>111</v>
      </c>
      <c r="E315">
        <v>4</v>
      </c>
      <c r="F315">
        <f>NT_I!I21</f>
        <v>12</v>
      </c>
      <c r="G315">
        <f>IF(NT_I!J21&lt;&gt;"",NT_I!J21,"")</f>
      </c>
      <c r="H315" s="29">
        <f t="shared" si="22"/>
        <v>262752371.88</v>
      </c>
      <c r="I315">
        <f t="shared" si="23"/>
        <v>0</v>
      </c>
      <c r="J315" s="51">
        <f>NT_I!K21</f>
        <v>1250183919</v>
      </c>
      <c r="K315" s="52">
        <f>NT_I!L21</f>
        <v>469709590</v>
      </c>
      <c r="L315" s="51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2"/>
    </row>
    <row r="316" spans="4:24" ht="12.75">
      <c r="D316" t="s">
        <v>111</v>
      </c>
      <c r="E316">
        <v>4</v>
      </c>
      <c r="F316">
        <f>NT_I!I22</f>
        <v>13</v>
      </c>
      <c r="G316">
        <f>IF(NT_I!J22&lt;&gt;"",NT_I!J22,"")</f>
      </c>
      <c r="H316" s="29">
        <f t="shared" si="22"/>
        <v>1205988067.83</v>
      </c>
      <c r="I316">
        <f t="shared" si="23"/>
        <v>0</v>
      </c>
      <c r="J316" s="51">
        <f>NT_I!K22</f>
        <v>2738450375</v>
      </c>
      <c r="K316" s="52">
        <f>NT_I!L22</f>
        <v>3269190458</v>
      </c>
      <c r="L316" s="51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2"/>
    </row>
    <row r="317" spans="4:24" ht="12.75">
      <c r="D317" t="s">
        <v>111</v>
      </c>
      <c r="E317">
        <v>4</v>
      </c>
      <c r="F317">
        <f>NT_I!I23</f>
        <v>14</v>
      </c>
      <c r="G317">
        <f>IF(NT_I!J23&lt;&gt;"",NT_I!J23,"")</f>
      </c>
      <c r="H317" s="29">
        <f t="shared" si="22"/>
        <v>0</v>
      </c>
      <c r="I317">
        <f t="shared" si="23"/>
        <v>0</v>
      </c>
      <c r="J317" s="51">
        <f>NT_I!K23</f>
        <v>0</v>
      </c>
      <c r="K317" s="52">
        <f>NT_I!L23</f>
        <v>0</v>
      </c>
      <c r="L317" s="51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2"/>
    </row>
    <row r="318" spans="4:24" ht="12.75">
      <c r="D318" t="s">
        <v>111</v>
      </c>
      <c r="E318">
        <v>4</v>
      </c>
      <c r="F318">
        <f>NT_I!I25</f>
        <v>15</v>
      </c>
      <c r="G318">
        <f>IF(NT_I!J25&lt;&gt;"",NT_I!J25,"")</f>
      </c>
      <c r="H318" s="29">
        <f t="shared" si="22"/>
        <v>7547253.3</v>
      </c>
      <c r="I318">
        <f t="shared" si="23"/>
        <v>0</v>
      </c>
      <c r="J318" s="51">
        <f>NT_I!K25</f>
        <v>24539852</v>
      </c>
      <c r="K318" s="52">
        <f>NT_I!L25</f>
        <v>12887585</v>
      </c>
      <c r="L318" s="51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2"/>
    </row>
    <row r="319" spans="4:24" ht="12.75">
      <c r="D319" t="s">
        <v>111</v>
      </c>
      <c r="E319">
        <v>4</v>
      </c>
      <c r="F319">
        <f>NT_I!I26</f>
        <v>16</v>
      </c>
      <c r="G319">
        <f>IF(NT_I!J26&lt;&gt;"",NT_I!J26,"")</f>
      </c>
      <c r="H319" s="29">
        <f t="shared" si="22"/>
        <v>278093.28</v>
      </c>
      <c r="I319">
        <f t="shared" si="23"/>
        <v>0</v>
      </c>
      <c r="J319" s="51">
        <f>NT_I!K26</f>
        <v>1738083</v>
      </c>
      <c r="K319" s="52">
        <f>NT_I!L26</f>
        <v>0</v>
      </c>
      <c r="L319" s="51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2"/>
    </row>
    <row r="320" spans="4:24" ht="12.75">
      <c r="D320" t="s">
        <v>111</v>
      </c>
      <c r="E320">
        <v>4</v>
      </c>
      <c r="F320">
        <f>NT_I!I27</f>
        <v>17</v>
      </c>
      <c r="G320">
        <f>IF(NT_I!J27&lt;&gt;"",NT_I!J27,"")</f>
      </c>
      <c r="H320" s="29">
        <f t="shared" si="22"/>
        <v>57954842.46</v>
      </c>
      <c r="I320">
        <f t="shared" si="23"/>
        <v>0</v>
      </c>
      <c r="J320" s="51">
        <f>NT_I!K27</f>
        <v>278499016</v>
      </c>
      <c r="K320" s="52">
        <f>NT_I!L27</f>
        <v>31205911</v>
      </c>
      <c r="L320" s="51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2"/>
    </row>
    <row r="321" spans="4:24" ht="12.75">
      <c r="D321" t="s">
        <v>111</v>
      </c>
      <c r="E321">
        <v>4</v>
      </c>
      <c r="F321">
        <f>NT_I!I28</f>
        <v>18</v>
      </c>
      <c r="G321">
        <f>IF(NT_I!J28&lt;&gt;"",NT_I!J28,"")</f>
      </c>
      <c r="H321" s="29">
        <f t="shared" si="22"/>
        <v>2885184</v>
      </c>
      <c r="I321">
        <f t="shared" si="23"/>
        <v>0</v>
      </c>
      <c r="J321" s="51">
        <f>NT_I!K28</f>
        <v>4467688</v>
      </c>
      <c r="K321" s="52">
        <f>NT_I!L28</f>
        <v>5780556</v>
      </c>
      <c r="L321" s="51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2"/>
    </row>
    <row r="322" spans="4:24" ht="12.75">
      <c r="D322" t="s">
        <v>111</v>
      </c>
      <c r="E322">
        <v>4</v>
      </c>
      <c r="F322">
        <f>NT_I!I29</f>
        <v>19</v>
      </c>
      <c r="G322">
        <f>IF(NT_I!J29&lt;&gt;"",NT_I!J29,"")</f>
      </c>
      <c r="H322" s="29">
        <f t="shared" si="22"/>
        <v>325695994.74</v>
      </c>
      <c r="I322">
        <f t="shared" si="23"/>
        <v>0</v>
      </c>
      <c r="J322" s="51">
        <f>NT_I!K29</f>
        <v>319518898</v>
      </c>
      <c r="K322" s="52">
        <f>NT_I!L29</f>
        <v>697335274</v>
      </c>
      <c r="L322" s="51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2"/>
    </row>
    <row r="323" spans="4:24" ht="12.75">
      <c r="D323" t="s">
        <v>111</v>
      </c>
      <c r="E323">
        <v>4</v>
      </c>
      <c r="F323">
        <f>NT_I!I30</f>
        <v>20</v>
      </c>
      <c r="G323">
        <f>IF(NT_I!J30&lt;&gt;"",NT_I!J30,"")</f>
      </c>
      <c r="H323" s="29">
        <f t="shared" si="22"/>
        <v>424636437.79999995</v>
      </c>
      <c r="I323">
        <f t="shared" si="23"/>
        <v>0</v>
      </c>
      <c r="J323" s="51">
        <f>NT_I!K30</f>
        <v>628763537</v>
      </c>
      <c r="K323" s="52">
        <f>NT_I!L30</f>
        <v>747209326</v>
      </c>
      <c r="L323" s="51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2"/>
    </row>
    <row r="324" spans="4:24" ht="12.75">
      <c r="D324" t="s">
        <v>111</v>
      </c>
      <c r="E324">
        <v>4</v>
      </c>
      <c r="F324">
        <f>NT_I!I31</f>
        <v>21</v>
      </c>
      <c r="G324">
        <f>IF(NT_I!J31&lt;&gt;"",NT_I!J31,"")</f>
      </c>
      <c r="H324" s="29">
        <f t="shared" si="22"/>
        <v>809790369.78</v>
      </c>
      <c r="I324">
        <f t="shared" si="23"/>
        <v>0</v>
      </c>
      <c r="J324" s="51">
        <f>NT_I!K31</f>
        <v>1553033910</v>
      </c>
      <c r="K324" s="52">
        <f>NT_I!L31</f>
        <v>1151555354</v>
      </c>
      <c r="L324" s="51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2"/>
    </row>
    <row r="325" spans="4:24" ht="12.75">
      <c r="D325" t="s">
        <v>111</v>
      </c>
      <c r="E325">
        <v>4</v>
      </c>
      <c r="F325">
        <f>NT_I!I32</f>
        <v>22</v>
      </c>
      <c r="G325">
        <f>IF(NT_I!J32&lt;&gt;"",NT_I!J32,"")</f>
      </c>
      <c r="H325" s="29">
        <f t="shared" si="22"/>
        <v>63909231.23639999</v>
      </c>
      <c r="I325">
        <f t="shared" si="23"/>
        <v>0.3799999952316284</v>
      </c>
      <c r="J325" s="51">
        <f>NT_I!K32</f>
        <v>75294913.62</v>
      </c>
      <c r="K325" s="52">
        <f>NT_I!L32</f>
        <v>107600796</v>
      </c>
      <c r="L325" s="51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2"/>
    </row>
    <row r="326" spans="4:24" ht="12.75">
      <c r="D326" t="s">
        <v>111</v>
      </c>
      <c r="E326">
        <v>4</v>
      </c>
      <c r="F326">
        <f>NT_I!I33</f>
        <v>23</v>
      </c>
      <c r="G326">
        <f>IF(NT_I!J33&lt;&gt;"",NT_I!J33,"")</f>
      </c>
      <c r="H326" s="29">
        <f t="shared" si="22"/>
        <v>474337384.41999996</v>
      </c>
      <c r="I326">
        <f t="shared" si="23"/>
        <v>0</v>
      </c>
      <c r="J326" s="51">
        <f>NT_I!K33</f>
        <v>309000546</v>
      </c>
      <c r="K326" s="52">
        <f>NT_I!L33</f>
        <v>876667954</v>
      </c>
      <c r="L326" s="51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2"/>
    </row>
    <row r="327" spans="4:24" ht="12.75">
      <c r="D327" t="s">
        <v>111</v>
      </c>
      <c r="E327">
        <v>4</v>
      </c>
      <c r="F327">
        <f>NT_I!I34</f>
        <v>24</v>
      </c>
      <c r="G327">
        <f>IF(NT_I!J34&lt;&gt;"",NT_I!J34,"")</f>
      </c>
      <c r="H327" s="29">
        <f t="shared" si="22"/>
        <v>1490154618.6288</v>
      </c>
      <c r="I327">
        <f t="shared" si="23"/>
        <v>0.38000011444091797</v>
      </c>
      <c r="J327" s="51">
        <f>NT_I!K34</f>
        <v>1937329369.62</v>
      </c>
      <c r="K327" s="52">
        <f>NT_I!L34</f>
        <v>2135824104</v>
      </c>
      <c r="L327" s="51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2"/>
    </row>
    <row r="328" spans="4:24" ht="12.75">
      <c r="D328" t="s">
        <v>111</v>
      </c>
      <c r="E328">
        <v>4</v>
      </c>
      <c r="F328">
        <f>NT_I!I35</f>
        <v>25</v>
      </c>
      <c r="G328">
        <f>IF(NT_I!J35&lt;&gt;"",NT_I!J35,"")</f>
      </c>
      <c r="H328" s="29">
        <f t="shared" si="22"/>
        <v>0</v>
      </c>
      <c r="I328">
        <f t="shared" si="23"/>
        <v>0</v>
      </c>
      <c r="J328" s="51">
        <f>NT_I!K35</f>
        <v>0</v>
      </c>
      <c r="K328" s="52">
        <f>NT_I!L35</f>
        <v>0</v>
      </c>
      <c r="L328" s="51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2"/>
    </row>
    <row r="329" spans="4:24" ht="12.75">
      <c r="D329" t="s">
        <v>111</v>
      </c>
      <c r="E329">
        <v>4</v>
      </c>
      <c r="F329">
        <f>NT_I!I36</f>
        <v>26</v>
      </c>
      <c r="G329">
        <f>IF(NT_I!J36&lt;&gt;"",NT_I!J36,"")</f>
      </c>
      <c r="H329" s="29">
        <f t="shared" si="22"/>
        <v>1062306801.0411999</v>
      </c>
      <c r="I329">
        <f t="shared" si="23"/>
        <v>0.38000011444091797</v>
      </c>
      <c r="J329" s="51">
        <f>NT_I!K36</f>
        <v>1308565832.62</v>
      </c>
      <c r="K329" s="52">
        <f>NT_I!L36</f>
        <v>1388614778</v>
      </c>
      <c r="L329" s="51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2"/>
    </row>
    <row r="330" spans="4:24" ht="12.75">
      <c r="D330" t="s">
        <v>111</v>
      </c>
      <c r="E330">
        <v>4</v>
      </c>
      <c r="F330">
        <f>NT_I!I38</f>
        <v>27</v>
      </c>
      <c r="G330">
        <f>IF(NT_I!J38&lt;&gt;"",NT_I!J38,"")</f>
      </c>
      <c r="H330" s="29">
        <f t="shared" si="22"/>
        <v>0</v>
      </c>
      <c r="I330">
        <f t="shared" si="23"/>
        <v>0</v>
      </c>
      <c r="J330" s="51">
        <f>NT_I!K38</f>
        <v>0</v>
      </c>
      <c r="K330" s="52">
        <f>NT_I!L38</f>
        <v>0</v>
      </c>
      <c r="L330" s="51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2"/>
    </row>
    <row r="331" spans="4:24" ht="12.75">
      <c r="D331" t="s">
        <v>111</v>
      </c>
      <c r="E331">
        <v>4</v>
      </c>
      <c r="F331">
        <f>NT_I!I39</f>
        <v>28</v>
      </c>
      <c r="G331">
        <f>IF(NT_I!J39&lt;&gt;"",NT_I!J39,"")</f>
      </c>
      <c r="H331" s="29">
        <f t="shared" si="22"/>
        <v>0</v>
      </c>
      <c r="I331">
        <f t="shared" si="23"/>
        <v>0</v>
      </c>
      <c r="J331" s="51">
        <f>NT_I!K39</f>
        <v>0</v>
      </c>
      <c r="K331" s="52">
        <f>NT_I!L39</f>
        <v>0</v>
      </c>
      <c r="L331" s="51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2"/>
    </row>
    <row r="332" spans="4:24" ht="12.75">
      <c r="D332" t="s">
        <v>111</v>
      </c>
      <c r="E332">
        <v>4</v>
      </c>
      <c r="F332">
        <f>NT_I!I40</f>
        <v>29</v>
      </c>
      <c r="G332">
        <f>IF(NT_I!J40&lt;&gt;"",NT_I!J40,"")</f>
      </c>
      <c r="H332" s="29">
        <f t="shared" si="22"/>
        <v>0</v>
      </c>
      <c r="I332">
        <f t="shared" si="23"/>
        <v>0</v>
      </c>
      <c r="J332" s="51">
        <f>NT_I!K40</f>
        <v>0</v>
      </c>
      <c r="K332" s="52">
        <f>NT_I!L40</f>
        <v>0</v>
      </c>
      <c r="L332" s="51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2"/>
    </row>
    <row r="333" spans="4:24" ht="12.75">
      <c r="D333" t="s">
        <v>111</v>
      </c>
      <c r="E333">
        <v>4</v>
      </c>
      <c r="F333">
        <f>NT_I!I41</f>
        <v>30</v>
      </c>
      <c r="G333">
        <f>IF(NT_I!J41&lt;&gt;"",NT_I!J41,"")</f>
      </c>
      <c r="H333" s="29">
        <f t="shared" si="22"/>
        <v>0</v>
      </c>
      <c r="I333">
        <f t="shared" si="23"/>
        <v>0</v>
      </c>
      <c r="J333" s="51">
        <f>NT_I!K41</f>
        <v>0</v>
      </c>
      <c r="K333" s="52">
        <f>NT_I!L41</f>
        <v>0</v>
      </c>
      <c r="L333" s="51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2"/>
    </row>
    <row r="334" spans="4:24" ht="12.75">
      <c r="D334" t="s">
        <v>111</v>
      </c>
      <c r="E334">
        <v>4</v>
      </c>
      <c r="F334">
        <f>NT_I!I42</f>
        <v>31</v>
      </c>
      <c r="G334">
        <f>IF(NT_I!J42&lt;&gt;"",NT_I!J42,"")</f>
      </c>
      <c r="H334" s="29">
        <f t="shared" si="22"/>
        <v>3328195.6499999994</v>
      </c>
      <c r="I334">
        <f t="shared" si="23"/>
        <v>0</v>
      </c>
      <c r="J334" s="51">
        <f>NT_I!K42</f>
        <v>2451597</v>
      </c>
      <c r="K334" s="52">
        <f>NT_I!L42</f>
        <v>4142259</v>
      </c>
      <c r="L334" s="51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2"/>
    </row>
    <row r="335" spans="4:24" ht="12.75">
      <c r="D335" t="s">
        <v>111</v>
      </c>
      <c r="E335">
        <v>4</v>
      </c>
      <c r="F335">
        <f>NT_I!I43</f>
        <v>32</v>
      </c>
      <c r="G335">
        <f>IF(NT_I!J43&lt;&gt;"",NT_I!J43,"")</f>
      </c>
      <c r="H335" s="29">
        <f t="shared" si="22"/>
        <v>2570382847.6800003</v>
      </c>
      <c r="I335">
        <f t="shared" si="23"/>
        <v>0</v>
      </c>
      <c r="J335" s="51">
        <f>NT_I!K43</f>
        <v>2455837165</v>
      </c>
      <c r="K335" s="52">
        <f>NT_I!L43</f>
        <v>2788304617</v>
      </c>
      <c r="L335" s="51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2"/>
    </row>
    <row r="336" spans="4:24" ht="12.75">
      <c r="D336" t="s">
        <v>111</v>
      </c>
      <c r="E336">
        <v>4</v>
      </c>
      <c r="F336">
        <f>NT_I!I44</f>
        <v>33</v>
      </c>
      <c r="G336">
        <f>IF(NT_I!J44&lt;&gt;"",NT_I!J44,"")</f>
      </c>
      <c r="H336" s="29">
        <f t="shared" si="22"/>
        <v>0</v>
      </c>
      <c r="I336">
        <f t="shared" si="23"/>
        <v>0</v>
      </c>
      <c r="J336" s="51">
        <f>NT_I!K44</f>
        <v>0</v>
      </c>
      <c r="K336" s="52">
        <f>NT_I!L44</f>
        <v>0</v>
      </c>
      <c r="L336" s="51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2"/>
    </row>
    <row r="337" spans="4:24" ht="12.75">
      <c r="D337" t="s">
        <v>111</v>
      </c>
      <c r="E337">
        <v>4</v>
      </c>
      <c r="F337">
        <f>NT_I!I45</f>
        <v>34</v>
      </c>
      <c r="G337">
        <f>IF(NT_I!J45&lt;&gt;"",NT_I!J45,"")</f>
      </c>
      <c r="H337" s="29">
        <f t="shared" si="22"/>
        <v>0</v>
      </c>
      <c r="I337">
        <f t="shared" si="23"/>
        <v>0</v>
      </c>
      <c r="J337" s="51">
        <f>NT_I!K45</f>
        <v>0</v>
      </c>
      <c r="K337" s="52">
        <f>NT_I!L45</f>
        <v>0</v>
      </c>
      <c r="L337" s="51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2"/>
    </row>
    <row r="338" spans="4:24" ht="12.75">
      <c r="D338" t="s">
        <v>111</v>
      </c>
      <c r="E338">
        <v>4</v>
      </c>
      <c r="F338">
        <f>NT_I!I46</f>
        <v>35</v>
      </c>
      <c r="G338">
        <f>IF(NT_I!J46&lt;&gt;"",NT_I!J46,"")</f>
      </c>
      <c r="H338" s="29">
        <f t="shared" si="22"/>
        <v>0</v>
      </c>
      <c r="I338">
        <f t="shared" si="23"/>
        <v>0</v>
      </c>
      <c r="J338" s="51">
        <f>NT_I!K46</f>
        <v>0</v>
      </c>
      <c r="K338" s="52">
        <f>NT_I!L46</f>
        <v>0</v>
      </c>
      <c r="L338" s="51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2"/>
    </row>
    <row r="339" spans="4:24" ht="12.75">
      <c r="D339" t="s">
        <v>111</v>
      </c>
      <c r="E339">
        <v>4</v>
      </c>
      <c r="F339">
        <f>NT_I!I47</f>
        <v>36</v>
      </c>
      <c r="G339">
        <f>IF(NT_I!J47&lt;&gt;"",NT_I!J47,"")</f>
      </c>
      <c r="H339" s="29">
        <f t="shared" si="22"/>
        <v>2895545705.04</v>
      </c>
      <c r="I339">
        <f t="shared" si="23"/>
        <v>0</v>
      </c>
      <c r="J339" s="51">
        <f>NT_I!K47</f>
        <v>2458288762</v>
      </c>
      <c r="K339" s="52">
        <f>NT_I!L47</f>
        <v>2792446876</v>
      </c>
      <c r="L339" s="51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2"/>
    </row>
    <row r="340" spans="4:24" ht="12.75">
      <c r="D340" t="s">
        <v>111</v>
      </c>
      <c r="E340">
        <v>4</v>
      </c>
      <c r="F340">
        <f>NT_I!I48</f>
        <v>37</v>
      </c>
      <c r="G340">
        <f>IF(NT_I!J48&lt;&gt;"",NT_I!J48,"")</f>
      </c>
      <c r="H340" s="29">
        <f t="shared" si="22"/>
        <v>0</v>
      </c>
      <c r="I340">
        <f t="shared" si="23"/>
        <v>0</v>
      </c>
      <c r="J340" s="51">
        <f>NT_I!K48</f>
        <v>0</v>
      </c>
      <c r="K340" s="52">
        <f>NT_I!L48</f>
        <v>0</v>
      </c>
      <c r="L340" s="51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2"/>
    </row>
    <row r="341" spans="4:24" ht="12.75">
      <c r="D341" t="s">
        <v>111</v>
      </c>
      <c r="E341">
        <v>4</v>
      </c>
      <c r="F341">
        <f>NT_I!I49</f>
        <v>38</v>
      </c>
      <c r="G341">
        <f>IF(NT_I!J49&lt;&gt;"",NT_I!J49,"")</f>
      </c>
      <c r="H341" s="29">
        <f t="shared" si="22"/>
        <v>3056409355.32</v>
      </c>
      <c r="I341">
        <f t="shared" si="23"/>
        <v>0</v>
      </c>
      <c r="J341" s="51">
        <f>NT_I!K49</f>
        <v>2458288762</v>
      </c>
      <c r="K341" s="52">
        <f>NT_I!L49</f>
        <v>2792446876</v>
      </c>
      <c r="L341" s="51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2"/>
    </row>
    <row r="342" spans="4:24" ht="12.75">
      <c r="D342" t="s">
        <v>111</v>
      </c>
      <c r="E342">
        <v>4</v>
      </c>
      <c r="F342">
        <f>NT_I!I50</f>
        <v>39</v>
      </c>
      <c r="G342">
        <f>IF(NT_I!J50&lt;&gt;"",NT_I!J50,"")</f>
      </c>
      <c r="H342" s="29">
        <f t="shared" si="22"/>
        <v>0</v>
      </c>
      <c r="I342">
        <f t="shared" si="23"/>
        <v>0</v>
      </c>
      <c r="J342" s="51">
        <f>NT_I!K50</f>
        <v>0</v>
      </c>
      <c r="K342" s="52">
        <f>NT_I!L50</f>
        <v>0</v>
      </c>
      <c r="L342" s="51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2"/>
    </row>
    <row r="343" spans="4:24" ht="12.75">
      <c r="D343" t="s">
        <v>111</v>
      </c>
      <c r="E343">
        <v>4</v>
      </c>
      <c r="F343">
        <f>NT_I!I51</f>
        <v>40</v>
      </c>
      <c r="G343">
        <f>IF(NT_I!J51&lt;&gt;"",NT_I!J51,"")</f>
      </c>
      <c r="H343" s="29">
        <f t="shared" si="22"/>
        <v>1140858644.648</v>
      </c>
      <c r="I343">
        <f t="shared" si="23"/>
        <v>0.38000011444091797</v>
      </c>
      <c r="J343" s="51">
        <f>NT_I!K51</f>
        <v>1028404219.6199999</v>
      </c>
      <c r="K343" s="52">
        <f>NT_I!L51</f>
        <v>911871196</v>
      </c>
      <c r="L343" s="51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2"/>
    </row>
    <row r="344" spans="4:24" ht="12.75">
      <c r="D344" t="s">
        <v>111</v>
      </c>
      <c r="E344">
        <v>4</v>
      </c>
      <c r="F344">
        <f>NT_I!I52</f>
        <v>41</v>
      </c>
      <c r="G344">
        <f>IF(NT_I!J52&lt;&gt;"",NT_I!J52,"")</f>
      </c>
      <c r="H344" s="29">
        <f t="shared" si="22"/>
        <v>5580146379.2</v>
      </c>
      <c r="I344">
        <f t="shared" si="23"/>
        <v>0</v>
      </c>
      <c r="J344" s="51">
        <f>NT_I!K52</f>
        <v>5223099842</v>
      </c>
      <c r="K344" s="52">
        <f>NT_I!L52</f>
        <v>4193506639</v>
      </c>
      <c r="L344" s="51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2"/>
    </row>
    <row r="345" spans="4:24" ht="12.75">
      <c r="D345" t="s">
        <v>111</v>
      </c>
      <c r="E345">
        <v>4</v>
      </c>
      <c r="F345">
        <f>NT_I!I53</f>
        <v>42</v>
      </c>
      <c r="G345">
        <f>IF(NT_I!J53&lt;&gt;"",NT_I!J53,"")</f>
      </c>
      <c r="H345" s="29">
        <f t="shared" si="22"/>
        <v>0</v>
      </c>
      <c r="I345">
        <f t="shared" si="23"/>
        <v>0</v>
      </c>
      <c r="J345" s="51">
        <f>NT_I!K53</f>
        <v>0</v>
      </c>
      <c r="K345" s="52">
        <f>NT_I!L53</f>
        <v>0</v>
      </c>
      <c r="L345" s="51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2"/>
    </row>
    <row r="346" spans="4:24" ht="12.75">
      <c r="D346" t="s">
        <v>111</v>
      </c>
      <c r="E346">
        <v>4</v>
      </c>
      <c r="F346">
        <f>NT_I!I54</f>
        <v>43</v>
      </c>
      <c r="G346">
        <f>IF(NT_I!J54&lt;&gt;"",NT_I!J54,"")</f>
      </c>
      <c r="H346" s="29">
        <f t="shared" si="22"/>
        <v>1226423042.9966</v>
      </c>
      <c r="I346">
        <f t="shared" si="23"/>
        <v>0.38000011444091797</v>
      </c>
      <c r="J346" s="51">
        <f>NT_I!K54</f>
        <v>1028404219.6199999</v>
      </c>
      <c r="K346" s="52">
        <f>NT_I!L54</f>
        <v>911871196</v>
      </c>
      <c r="L346" s="51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2"/>
    </row>
    <row r="347" spans="4:24" ht="12.75">
      <c r="D347" t="s">
        <v>111</v>
      </c>
      <c r="E347">
        <v>4</v>
      </c>
      <c r="F347">
        <f>NT_I!I55</f>
        <v>44</v>
      </c>
      <c r="G347">
        <f>IF(NT_I!J55&lt;&gt;"",NT_I!J55,"")</f>
      </c>
      <c r="H347" s="29">
        <f aca="true" t="shared" si="24" ref="H347:H392">J347/100*F347+2*K347/100*F347</f>
        <v>4733505263.687201</v>
      </c>
      <c r="I347">
        <f t="shared" si="23"/>
        <v>0.38000011444091797</v>
      </c>
      <c r="J347" s="51">
        <f>NT_I!K55</f>
        <v>4194695622.38</v>
      </c>
      <c r="K347" s="52">
        <f>NT_I!L55</f>
        <v>3281635443</v>
      </c>
      <c r="L347" s="51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2"/>
    </row>
    <row r="348" spans="4:24" ht="12.75">
      <c r="D348" t="s">
        <v>112</v>
      </c>
      <c r="E348">
        <v>5</v>
      </c>
      <c r="F348" s="17" t="e">
        <f>#REF!</f>
        <v>#REF!</v>
      </c>
      <c r="G348" s="17" t="e">
        <f>IF(#REF!&lt;&gt;"",#REF!,"")</f>
        <v>#REF!</v>
      </c>
      <c r="H348" s="29" t="e">
        <f t="shared" si="24"/>
        <v>#REF!</v>
      </c>
      <c r="I348" t="e">
        <f aca="true" t="shared" si="25" ref="I348:I392">ABS(ROUND(J348,0)-J348)+ABS(ROUND(K348,0)-K348)</f>
        <v>#REF!</v>
      </c>
      <c r="J348" s="51" t="e">
        <f>#REF!</f>
        <v>#REF!</v>
      </c>
      <c r="K348" s="52" t="e">
        <f>#REF!</f>
        <v>#REF!</v>
      </c>
      <c r="L348" s="51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2"/>
    </row>
    <row r="349" spans="4:24" ht="12.75">
      <c r="D349" t="s">
        <v>112</v>
      </c>
      <c r="E349">
        <v>5</v>
      </c>
      <c r="F349" s="17" t="e">
        <f>#REF!</f>
        <v>#REF!</v>
      </c>
      <c r="G349" s="17" t="e">
        <f>IF(#REF!&lt;&gt;"",#REF!,"")</f>
        <v>#REF!</v>
      </c>
      <c r="H349" s="29" t="e">
        <f t="shared" si="24"/>
        <v>#REF!</v>
      </c>
      <c r="I349" t="e">
        <f t="shared" si="25"/>
        <v>#REF!</v>
      </c>
      <c r="J349" s="51" t="e">
        <f>#REF!</f>
        <v>#REF!</v>
      </c>
      <c r="K349" s="52" t="e">
        <f>#REF!</f>
        <v>#REF!</v>
      </c>
      <c r="L349" s="51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2"/>
    </row>
    <row r="350" spans="4:24" ht="12.75">
      <c r="D350" t="s">
        <v>112</v>
      </c>
      <c r="E350">
        <v>5</v>
      </c>
      <c r="F350" s="17" t="e">
        <f>#REF!</f>
        <v>#REF!</v>
      </c>
      <c r="G350" s="17" t="e">
        <f>IF(#REF!&lt;&gt;"",#REF!,"")</f>
        <v>#REF!</v>
      </c>
      <c r="H350" s="29" t="e">
        <f t="shared" si="24"/>
        <v>#REF!</v>
      </c>
      <c r="I350" t="e">
        <f t="shared" si="25"/>
        <v>#REF!</v>
      </c>
      <c r="J350" s="51" t="e">
        <f>#REF!</f>
        <v>#REF!</v>
      </c>
      <c r="K350" s="52" t="e">
        <f>#REF!</f>
        <v>#REF!</v>
      </c>
      <c r="L350" s="51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2"/>
    </row>
    <row r="351" spans="4:24" ht="12.75">
      <c r="D351" t="s">
        <v>112</v>
      </c>
      <c r="E351">
        <v>5</v>
      </c>
      <c r="F351" s="17" t="e">
        <f>#REF!</f>
        <v>#REF!</v>
      </c>
      <c r="G351" s="17" t="e">
        <f>IF(#REF!&lt;&gt;"",#REF!,"")</f>
        <v>#REF!</v>
      </c>
      <c r="H351" s="29" t="e">
        <f t="shared" si="24"/>
        <v>#REF!</v>
      </c>
      <c r="I351" t="e">
        <f t="shared" si="25"/>
        <v>#REF!</v>
      </c>
      <c r="J351" s="51" t="e">
        <f>#REF!</f>
        <v>#REF!</v>
      </c>
      <c r="K351" s="52" t="e">
        <f>#REF!</f>
        <v>#REF!</v>
      </c>
      <c r="L351" s="51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2"/>
    </row>
    <row r="352" spans="4:24" ht="12.75">
      <c r="D352" t="s">
        <v>112</v>
      </c>
      <c r="E352">
        <v>5</v>
      </c>
      <c r="F352" s="17" t="e">
        <f>#REF!</f>
        <v>#REF!</v>
      </c>
      <c r="G352" s="17" t="e">
        <f>IF(#REF!&lt;&gt;"",#REF!,"")</f>
        <v>#REF!</v>
      </c>
      <c r="H352" s="29" t="e">
        <f t="shared" si="24"/>
        <v>#REF!</v>
      </c>
      <c r="I352" t="e">
        <f t="shared" si="25"/>
        <v>#REF!</v>
      </c>
      <c r="J352" s="51" t="e">
        <f>#REF!</f>
        <v>#REF!</v>
      </c>
      <c r="K352" s="52" t="e">
        <f>#REF!</f>
        <v>#REF!</v>
      </c>
      <c r="L352" s="51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2"/>
    </row>
    <row r="353" spans="4:24" ht="12.75">
      <c r="D353" t="s">
        <v>112</v>
      </c>
      <c r="E353">
        <v>5</v>
      </c>
      <c r="F353" s="17" t="e">
        <f>#REF!</f>
        <v>#REF!</v>
      </c>
      <c r="G353" s="17" t="e">
        <f>IF(#REF!&lt;&gt;"",#REF!,"")</f>
        <v>#REF!</v>
      </c>
      <c r="H353" s="29" t="e">
        <f t="shared" si="24"/>
        <v>#REF!</v>
      </c>
      <c r="I353" t="e">
        <f t="shared" si="25"/>
        <v>#REF!</v>
      </c>
      <c r="J353" s="51" t="e">
        <f>#REF!</f>
        <v>#REF!</v>
      </c>
      <c r="K353" s="52" t="e">
        <f>#REF!</f>
        <v>#REF!</v>
      </c>
      <c r="L353" s="51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2"/>
    </row>
    <row r="354" spans="4:24" ht="12.75">
      <c r="D354" t="s">
        <v>112</v>
      </c>
      <c r="E354">
        <v>5</v>
      </c>
      <c r="F354" s="17" t="e">
        <f>#REF!</f>
        <v>#REF!</v>
      </c>
      <c r="G354" s="17" t="e">
        <f>IF(#REF!&lt;&gt;"",#REF!,"")</f>
        <v>#REF!</v>
      </c>
      <c r="H354" s="29" t="e">
        <f t="shared" si="24"/>
        <v>#REF!</v>
      </c>
      <c r="I354" t="e">
        <f t="shared" si="25"/>
        <v>#REF!</v>
      </c>
      <c r="J354" s="51" t="e">
        <f>#REF!</f>
        <v>#REF!</v>
      </c>
      <c r="K354" s="52" t="e">
        <f>#REF!</f>
        <v>#REF!</v>
      </c>
      <c r="L354" s="51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2"/>
    </row>
    <row r="355" spans="4:24" ht="12.75">
      <c r="D355" t="s">
        <v>112</v>
      </c>
      <c r="E355">
        <v>5</v>
      </c>
      <c r="F355" s="17" t="e">
        <f>#REF!</f>
        <v>#REF!</v>
      </c>
      <c r="G355" s="17" t="e">
        <f>IF(#REF!&lt;&gt;"",#REF!,"")</f>
        <v>#REF!</v>
      </c>
      <c r="H355" s="29" t="e">
        <f t="shared" si="24"/>
        <v>#REF!</v>
      </c>
      <c r="I355" t="e">
        <f t="shared" si="25"/>
        <v>#REF!</v>
      </c>
      <c r="J355" s="51" t="e">
        <f>#REF!</f>
        <v>#REF!</v>
      </c>
      <c r="K355" s="52" t="e">
        <f>#REF!</f>
        <v>#REF!</v>
      </c>
      <c r="L355" s="51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2"/>
    </row>
    <row r="356" spans="4:24" ht="12.75">
      <c r="D356" t="s">
        <v>112</v>
      </c>
      <c r="E356">
        <v>5</v>
      </c>
      <c r="F356" s="17" t="e">
        <f>#REF!</f>
        <v>#REF!</v>
      </c>
      <c r="G356" s="17" t="e">
        <f>IF(#REF!&lt;&gt;"",#REF!,"")</f>
        <v>#REF!</v>
      </c>
      <c r="H356" s="29" t="e">
        <f t="shared" si="24"/>
        <v>#REF!</v>
      </c>
      <c r="I356" t="e">
        <f t="shared" si="25"/>
        <v>#REF!</v>
      </c>
      <c r="J356" s="51" t="e">
        <f>#REF!</f>
        <v>#REF!</v>
      </c>
      <c r="K356" s="52" t="e">
        <f>#REF!</f>
        <v>#REF!</v>
      </c>
      <c r="L356" s="51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2"/>
    </row>
    <row r="357" spans="4:24" ht="12.75">
      <c r="D357" t="s">
        <v>112</v>
      </c>
      <c r="E357">
        <v>5</v>
      </c>
      <c r="F357" s="17" t="e">
        <f>#REF!</f>
        <v>#REF!</v>
      </c>
      <c r="G357" s="17" t="e">
        <f>IF(#REF!&lt;&gt;"",#REF!,"")</f>
        <v>#REF!</v>
      </c>
      <c r="H357" s="29" t="e">
        <f t="shared" si="24"/>
        <v>#REF!</v>
      </c>
      <c r="I357" t="e">
        <f t="shared" si="25"/>
        <v>#REF!</v>
      </c>
      <c r="J357" s="51" t="e">
        <f>#REF!</f>
        <v>#REF!</v>
      </c>
      <c r="K357" s="52" t="e">
        <f>#REF!</f>
        <v>#REF!</v>
      </c>
      <c r="L357" s="51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2"/>
    </row>
    <row r="358" spans="4:24" ht="12.75">
      <c r="D358" t="s">
        <v>112</v>
      </c>
      <c r="E358">
        <v>5</v>
      </c>
      <c r="F358" s="17" t="e">
        <f>#REF!</f>
        <v>#REF!</v>
      </c>
      <c r="G358" s="17" t="e">
        <f>IF(#REF!&lt;&gt;"",#REF!,"")</f>
        <v>#REF!</v>
      </c>
      <c r="H358" s="29" t="e">
        <f t="shared" si="24"/>
        <v>#REF!</v>
      </c>
      <c r="I358" t="e">
        <f t="shared" si="25"/>
        <v>#REF!</v>
      </c>
      <c r="J358" s="51" t="e">
        <f>#REF!</f>
        <v>#REF!</v>
      </c>
      <c r="K358" s="52" t="e">
        <f>#REF!</f>
        <v>#REF!</v>
      </c>
      <c r="L358" s="51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2"/>
    </row>
    <row r="359" spans="4:24" ht="12.75">
      <c r="D359" t="s">
        <v>112</v>
      </c>
      <c r="E359">
        <v>5</v>
      </c>
      <c r="F359" s="17" t="e">
        <f>#REF!</f>
        <v>#REF!</v>
      </c>
      <c r="G359" s="17" t="e">
        <f>IF(#REF!&lt;&gt;"",#REF!,"")</f>
        <v>#REF!</v>
      </c>
      <c r="H359" s="29" t="e">
        <f t="shared" si="24"/>
        <v>#REF!</v>
      </c>
      <c r="I359" t="e">
        <f t="shared" si="25"/>
        <v>#REF!</v>
      </c>
      <c r="J359" s="51" t="e">
        <f>#REF!</f>
        <v>#REF!</v>
      </c>
      <c r="K359" s="52" t="e">
        <f>#REF!</f>
        <v>#REF!</v>
      </c>
      <c r="L359" s="51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2"/>
    </row>
    <row r="360" spans="4:24" ht="12.75">
      <c r="D360" t="s">
        <v>112</v>
      </c>
      <c r="E360">
        <v>5</v>
      </c>
      <c r="F360" s="17" t="e">
        <f>#REF!</f>
        <v>#REF!</v>
      </c>
      <c r="G360" s="17" t="e">
        <f>IF(#REF!&lt;&gt;"",#REF!,"")</f>
        <v>#REF!</v>
      </c>
      <c r="H360" s="29" t="e">
        <f t="shared" si="24"/>
        <v>#REF!</v>
      </c>
      <c r="I360" t="e">
        <f t="shared" si="25"/>
        <v>#REF!</v>
      </c>
      <c r="J360" s="51" t="e">
        <f>#REF!</f>
        <v>#REF!</v>
      </c>
      <c r="K360" s="52" t="e">
        <f>#REF!</f>
        <v>#REF!</v>
      </c>
      <c r="L360" s="51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2"/>
    </row>
    <row r="361" spans="4:24" ht="12.75">
      <c r="D361" t="s">
        <v>112</v>
      </c>
      <c r="E361">
        <v>5</v>
      </c>
      <c r="F361" s="17" t="e">
        <f>#REF!</f>
        <v>#REF!</v>
      </c>
      <c r="G361" s="17" t="e">
        <f>IF(#REF!&lt;&gt;"",#REF!,"")</f>
        <v>#REF!</v>
      </c>
      <c r="H361" s="29" t="e">
        <f t="shared" si="24"/>
        <v>#REF!</v>
      </c>
      <c r="I361" t="e">
        <f t="shared" si="25"/>
        <v>#REF!</v>
      </c>
      <c r="J361" s="51" t="e">
        <f>#REF!</f>
        <v>#REF!</v>
      </c>
      <c r="K361" s="52" t="e">
        <f>#REF!</f>
        <v>#REF!</v>
      </c>
      <c r="L361" s="51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2"/>
    </row>
    <row r="362" spans="4:24" ht="12.75">
      <c r="D362" t="s">
        <v>112</v>
      </c>
      <c r="E362">
        <v>5</v>
      </c>
      <c r="F362" s="17" t="e">
        <f>#REF!</f>
        <v>#REF!</v>
      </c>
      <c r="G362" s="17" t="e">
        <f>IF(#REF!&lt;&gt;"",#REF!,"")</f>
        <v>#REF!</v>
      </c>
      <c r="H362" s="29" t="e">
        <f t="shared" si="24"/>
        <v>#REF!</v>
      </c>
      <c r="I362" t="e">
        <f t="shared" si="25"/>
        <v>#REF!</v>
      </c>
      <c r="J362" s="51" t="e">
        <f>#REF!</f>
        <v>#REF!</v>
      </c>
      <c r="K362" s="52" t="e">
        <f>#REF!</f>
        <v>#REF!</v>
      </c>
      <c r="L362" s="51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2"/>
    </row>
    <row r="363" spans="4:24" ht="12.75">
      <c r="D363" t="s">
        <v>112</v>
      </c>
      <c r="E363">
        <v>5</v>
      </c>
      <c r="F363" s="17" t="e">
        <f>#REF!</f>
        <v>#REF!</v>
      </c>
      <c r="G363" s="17" t="e">
        <f>IF(#REF!&lt;&gt;"",#REF!,"")</f>
        <v>#REF!</v>
      </c>
      <c r="H363" s="29" t="e">
        <f t="shared" si="24"/>
        <v>#REF!</v>
      </c>
      <c r="I363" t="e">
        <f t="shared" si="25"/>
        <v>#REF!</v>
      </c>
      <c r="J363" s="51" t="e">
        <f>#REF!</f>
        <v>#REF!</v>
      </c>
      <c r="K363" s="52" t="e">
        <f>#REF!</f>
        <v>#REF!</v>
      </c>
      <c r="L363" s="51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2"/>
    </row>
    <row r="364" spans="4:24" ht="12.75">
      <c r="D364" t="s">
        <v>112</v>
      </c>
      <c r="E364">
        <v>5</v>
      </c>
      <c r="F364" s="17" t="e">
        <f>#REF!</f>
        <v>#REF!</v>
      </c>
      <c r="G364" s="17" t="e">
        <f>IF(#REF!&lt;&gt;"",#REF!,"")</f>
        <v>#REF!</v>
      </c>
      <c r="H364" s="29" t="e">
        <f t="shared" si="24"/>
        <v>#REF!</v>
      </c>
      <c r="I364" t="e">
        <f t="shared" si="25"/>
        <v>#REF!</v>
      </c>
      <c r="J364" s="51" t="e">
        <f>#REF!</f>
        <v>#REF!</v>
      </c>
      <c r="K364" s="52" t="e">
        <f>#REF!</f>
        <v>#REF!</v>
      </c>
      <c r="L364" s="51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2"/>
    </row>
    <row r="365" spans="4:24" ht="12.75">
      <c r="D365" t="s">
        <v>112</v>
      </c>
      <c r="E365">
        <v>5</v>
      </c>
      <c r="F365" s="17" t="e">
        <f>#REF!</f>
        <v>#REF!</v>
      </c>
      <c r="G365" s="17" t="e">
        <f>IF(#REF!&lt;&gt;"",#REF!,"")</f>
        <v>#REF!</v>
      </c>
      <c r="H365" s="29" t="e">
        <f t="shared" si="24"/>
        <v>#REF!</v>
      </c>
      <c r="I365" t="e">
        <f t="shared" si="25"/>
        <v>#REF!</v>
      </c>
      <c r="J365" s="51" t="e">
        <f>#REF!</f>
        <v>#REF!</v>
      </c>
      <c r="K365" s="52" t="e">
        <f>#REF!</f>
        <v>#REF!</v>
      </c>
      <c r="L365" s="51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2"/>
    </row>
    <row r="366" spans="4:24" ht="12.75">
      <c r="D366" t="s">
        <v>112</v>
      </c>
      <c r="E366">
        <v>5</v>
      </c>
      <c r="F366" s="17" t="e">
        <f>#REF!</f>
        <v>#REF!</v>
      </c>
      <c r="G366" s="17" t="e">
        <f>IF(#REF!&lt;&gt;"",#REF!,"")</f>
        <v>#REF!</v>
      </c>
      <c r="H366" s="29" t="e">
        <f t="shared" si="24"/>
        <v>#REF!</v>
      </c>
      <c r="I366" t="e">
        <f t="shared" si="25"/>
        <v>#REF!</v>
      </c>
      <c r="J366" s="51" t="e">
        <f>#REF!</f>
        <v>#REF!</v>
      </c>
      <c r="K366" s="52" t="e">
        <f>#REF!</f>
        <v>#REF!</v>
      </c>
      <c r="L366" s="51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2"/>
    </row>
    <row r="367" spans="4:24" ht="12.75">
      <c r="D367" t="s">
        <v>112</v>
      </c>
      <c r="E367">
        <v>5</v>
      </c>
      <c r="F367" s="17" t="e">
        <f>#REF!</f>
        <v>#REF!</v>
      </c>
      <c r="G367" s="17" t="e">
        <f>IF(#REF!&lt;&gt;"",#REF!,"")</f>
        <v>#REF!</v>
      </c>
      <c r="H367" s="29" t="e">
        <f t="shared" si="24"/>
        <v>#REF!</v>
      </c>
      <c r="I367" t="e">
        <f t="shared" si="25"/>
        <v>#REF!</v>
      </c>
      <c r="J367" s="51" t="e">
        <f>#REF!</f>
        <v>#REF!</v>
      </c>
      <c r="K367" s="52" t="e">
        <f>#REF!</f>
        <v>#REF!</v>
      </c>
      <c r="L367" s="51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2"/>
    </row>
    <row r="368" spans="4:24" ht="12.75">
      <c r="D368" t="s">
        <v>112</v>
      </c>
      <c r="E368">
        <v>5</v>
      </c>
      <c r="F368" s="17" t="e">
        <f>#REF!</f>
        <v>#REF!</v>
      </c>
      <c r="G368" s="17" t="e">
        <f>IF(#REF!&lt;&gt;"",#REF!,"")</f>
        <v>#REF!</v>
      </c>
      <c r="H368" s="29" t="e">
        <f t="shared" si="24"/>
        <v>#REF!</v>
      </c>
      <c r="I368" t="e">
        <f t="shared" si="25"/>
        <v>#REF!</v>
      </c>
      <c r="J368" s="51" t="e">
        <f>#REF!</f>
        <v>#REF!</v>
      </c>
      <c r="K368" s="52" t="e">
        <f>#REF!</f>
        <v>#REF!</v>
      </c>
      <c r="L368" s="51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2"/>
    </row>
    <row r="369" spans="4:24" ht="12.75">
      <c r="D369" t="s">
        <v>112</v>
      </c>
      <c r="E369">
        <v>5</v>
      </c>
      <c r="F369" s="17" t="e">
        <f>#REF!</f>
        <v>#REF!</v>
      </c>
      <c r="G369" s="17" t="e">
        <f>IF(#REF!&lt;&gt;"",#REF!,"")</f>
        <v>#REF!</v>
      </c>
      <c r="H369" s="29" t="e">
        <f t="shared" si="24"/>
        <v>#REF!</v>
      </c>
      <c r="I369" t="e">
        <f t="shared" si="25"/>
        <v>#REF!</v>
      </c>
      <c r="J369" s="51" t="e">
        <f>#REF!</f>
        <v>#REF!</v>
      </c>
      <c r="K369" s="52" t="e">
        <f>#REF!</f>
        <v>#REF!</v>
      </c>
      <c r="L369" s="51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2"/>
    </row>
    <row r="370" spans="4:24" ht="12.75">
      <c r="D370" t="s">
        <v>112</v>
      </c>
      <c r="E370">
        <v>5</v>
      </c>
      <c r="F370" s="17" t="e">
        <f>#REF!</f>
        <v>#REF!</v>
      </c>
      <c r="G370" s="17" t="e">
        <f>IF(#REF!&lt;&gt;"",#REF!,"")</f>
        <v>#REF!</v>
      </c>
      <c r="H370" s="29" t="e">
        <f t="shared" si="24"/>
        <v>#REF!</v>
      </c>
      <c r="I370" t="e">
        <f t="shared" si="25"/>
        <v>#REF!</v>
      </c>
      <c r="J370" s="51" t="e">
        <f>#REF!</f>
        <v>#REF!</v>
      </c>
      <c r="K370" s="52" t="e">
        <f>#REF!</f>
        <v>#REF!</v>
      </c>
      <c r="L370" s="51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2"/>
    </row>
    <row r="371" spans="4:24" ht="12.75">
      <c r="D371" t="s">
        <v>112</v>
      </c>
      <c r="E371">
        <v>5</v>
      </c>
      <c r="F371" s="17" t="e">
        <f>#REF!</f>
        <v>#REF!</v>
      </c>
      <c r="G371" s="17" t="e">
        <f>IF(#REF!&lt;&gt;"",#REF!,"")</f>
        <v>#REF!</v>
      </c>
      <c r="H371" s="29" t="e">
        <f t="shared" si="24"/>
        <v>#REF!</v>
      </c>
      <c r="I371" t="e">
        <f t="shared" si="25"/>
        <v>#REF!</v>
      </c>
      <c r="J371" s="51" t="e">
        <f>#REF!</f>
        <v>#REF!</v>
      </c>
      <c r="K371" s="52" t="e">
        <f>#REF!</f>
        <v>#REF!</v>
      </c>
      <c r="L371" s="51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2"/>
    </row>
    <row r="372" spans="4:24" ht="12.75">
      <c r="D372" t="s">
        <v>112</v>
      </c>
      <c r="E372">
        <v>5</v>
      </c>
      <c r="F372" s="17" t="e">
        <f>#REF!</f>
        <v>#REF!</v>
      </c>
      <c r="G372" s="17" t="e">
        <f>IF(#REF!&lt;&gt;"",#REF!,"")</f>
        <v>#REF!</v>
      </c>
      <c r="H372" s="29" t="e">
        <f t="shared" si="24"/>
        <v>#REF!</v>
      </c>
      <c r="I372" t="e">
        <f t="shared" si="25"/>
        <v>#REF!</v>
      </c>
      <c r="J372" s="51" t="e">
        <f>#REF!</f>
        <v>#REF!</v>
      </c>
      <c r="K372" s="52" t="e">
        <f>#REF!</f>
        <v>#REF!</v>
      </c>
      <c r="L372" s="51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2"/>
    </row>
    <row r="373" spans="4:24" ht="12.75">
      <c r="D373" t="s">
        <v>112</v>
      </c>
      <c r="E373">
        <v>5</v>
      </c>
      <c r="F373" s="17" t="e">
        <f>#REF!</f>
        <v>#REF!</v>
      </c>
      <c r="G373" s="17" t="e">
        <f>IF(#REF!&lt;&gt;"",#REF!,"")</f>
        <v>#REF!</v>
      </c>
      <c r="H373" s="29" t="e">
        <f t="shared" si="24"/>
        <v>#REF!</v>
      </c>
      <c r="I373" t="e">
        <f t="shared" si="25"/>
        <v>#REF!</v>
      </c>
      <c r="J373" s="51" t="e">
        <f>#REF!</f>
        <v>#REF!</v>
      </c>
      <c r="K373" s="52" t="e">
        <f>#REF!</f>
        <v>#REF!</v>
      </c>
      <c r="L373" s="51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2"/>
    </row>
    <row r="374" spans="4:24" ht="12.75">
      <c r="D374" t="s">
        <v>112</v>
      </c>
      <c r="E374">
        <v>5</v>
      </c>
      <c r="F374" s="17" t="e">
        <f>#REF!</f>
        <v>#REF!</v>
      </c>
      <c r="G374" s="17" t="e">
        <f>IF(#REF!&lt;&gt;"",#REF!,"")</f>
        <v>#REF!</v>
      </c>
      <c r="H374" s="29" t="e">
        <f t="shared" si="24"/>
        <v>#REF!</v>
      </c>
      <c r="I374" t="e">
        <f t="shared" si="25"/>
        <v>#REF!</v>
      </c>
      <c r="J374" s="51" t="e">
        <f>#REF!</f>
        <v>#REF!</v>
      </c>
      <c r="K374" s="52" t="e">
        <f>#REF!</f>
        <v>#REF!</v>
      </c>
      <c r="L374" s="51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2"/>
    </row>
    <row r="375" spans="4:24" ht="12.75">
      <c r="D375" t="s">
        <v>112</v>
      </c>
      <c r="E375">
        <v>5</v>
      </c>
      <c r="F375" s="17" t="e">
        <f>#REF!</f>
        <v>#REF!</v>
      </c>
      <c r="G375" s="17" t="e">
        <f>IF(#REF!&lt;&gt;"",#REF!,"")</f>
        <v>#REF!</v>
      </c>
      <c r="H375" s="29" t="e">
        <f t="shared" si="24"/>
        <v>#REF!</v>
      </c>
      <c r="I375" t="e">
        <f t="shared" si="25"/>
        <v>#REF!</v>
      </c>
      <c r="J375" s="51" t="e">
        <f>#REF!</f>
        <v>#REF!</v>
      </c>
      <c r="K375" s="52" t="e">
        <f>#REF!</f>
        <v>#REF!</v>
      </c>
      <c r="L375" s="51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2"/>
    </row>
    <row r="376" spans="4:24" ht="12.75">
      <c r="D376" t="s">
        <v>112</v>
      </c>
      <c r="E376">
        <v>5</v>
      </c>
      <c r="F376" s="17" t="e">
        <f>#REF!</f>
        <v>#REF!</v>
      </c>
      <c r="G376" s="17" t="e">
        <f>IF(#REF!&lt;&gt;"",#REF!,"")</f>
        <v>#REF!</v>
      </c>
      <c r="H376" s="29" t="e">
        <f t="shared" si="24"/>
        <v>#REF!</v>
      </c>
      <c r="I376" t="e">
        <f t="shared" si="25"/>
        <v>#REF!</v>
      </c>
      <c r="J376" s="51" t="e">
        <f>#REF!</f>
        <v>#REF!</v>
      </c>
      <c r="K376" s="52" t="e">
        <f>#REF!</f>
        <v>#REF!</v>
      </c>
      <c r="L376" s="51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2"/>
    </row>
    <row r="377" spans="4:24" ht="12.75">
      <c r="D377" t="s">
        <v>112</v>
      </c>
      <c r="E377">
        <v>5</v>
      </c>
      <c r="F377" s="17" t="e">
        <f>#REF!</f>
        <v>#REF!</v>
      </c>
      <c r="G377" s="17" t="e">
        <f>IF(#REF!&lt;&gt;"",#REF!,"")</f>
        <v>#REF!</v>
      </c>
      <c r="H377" s="29" t="e">
        <f t="shared" si="24"/>
        <v>#REF!</v>
      </c>
      <c r="I377" t="e">
        <f t="shared" si="25"/>
        <v>#REF!</v>
      </c>
      <c r="J377" s="51" t="e">
        <f>#REF!</f>
        <v>#REF!</v>
      </c>
      <c r="K377" s="52" t="e">
        <f>#REF!</f>
        <v>#REF!</v>
      </c>
      <c r="L377" s="51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2"/>
    </row>
    <row r="378" spans="4:24" ht="12.75">
      <c r="D378" t="s">
        <v>112</v>
      </c>
      <c r="E378">
        <v>5</v>
      </c>
      <c r="F378" s="17" t="e">
        <f>#REF!</f>
        <v>#REF!</v>
      </c>
      <c r="G378" s="17" t="e">
        <f>IF(#REF!&lt;&gt;"",#REF!,"")</f>
        <v>#REF!</v>
      </c>
      <c r="H378" s="29" t="e">
        <f t="shared" si="24"/>
        <v>#REF!</v>
      </c>
      <c r="I378" t="e">
        <f t="shared" si="25"/>
        <v>#REF!</v>
      </c>
      <c r="J378" s="51" t="e">
        <f>#REF!</f>
        <v>#REF!</v>
      </c>
      <c r="K378" s="52" t="e">
        <f>#REF!</f>
        <v>#REF!</v>
      </c>
      <c r="L378" s="51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2"/>
    </row>
    <row r="379" spans="4:24" ht="12.75">
      <c r="D379" t="s">
        <v>112</v>
      </c>
      <c r="E379">
        <v>5</v>
      </c>
      <c r="F379" s="17" t="e">
        <f>#REF!</f>
        <v>#REF!</v>
      </c>
      <c r="G379" s="17" t="e">
        <f>IF(#REF!&lt;&gt;"",#REF!,"")</f>
        <v>#REF!</v>
      </c>
      <c r="H379" s="29" t="e">
        <f t="shared" si="24"/>
        <v>#REF!</v>
      </c>
      <c r="I379" t="e">
        <f t="shared" si="25"/>
        <v>#REF!</v>
      </c>
      <c r="J379" s="51" t="e">
        <f>#REF!</f>
        <v>#REF!</v>
      </c>
      <c r="K379" s="52" t="e">
        <f>#REF!</f>
        <v>#REF!</v>
      </c>
      <c r="L379" s="51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2"/>
    </row>
    <row r="380" spans="4:24" ht="12.75">
      <c r="D380" t="s">
        <v>112</v>
      </c>
      <c r="E380">
        <v>5</v>
      </c>
      <c r="F380" s="17" t="e">
        <f>#REF!</f>
        <v>#REF!</v>
      </c>
      <c r="G380" s="17" t="e">
        <f>IF(#REF!&lt;&gt;"",#REF!,"")</f>
        <v>#REF!</v>
      </c>
      <c r="H380" s="29" t="e">
        <f t="shared" si="24"/>
        <v>#REF!</v>
      </c>
      <c r="I380" t="e">
        <f t="shared" si="25"/>
        <v>#REF!</v>
      </c>
      <c r="J380" s="51" t="e">
        <f>#REF!</f>
        <v>#REF!</v>
      </c>
      <c r="K380" s="52" t="e">
        <f>#REF!</f>
        <v>#REF!</v>
      </c>
      <c r="L380" s="51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2"/>
    </row>
    <row r="381" spans="4:24" ht="12.75">
      <c r="D381" t="s">
        <v>112</v>
      </c>
      <c r="E381">
        <v>5</v>
      </c>
      <c r="F381" s="17" t="e">
        <f>#REF!</f>
        <v>#REF!</v>
      </c>
      <c r="G381" s="17" t="e">
        <f>IF(#REF!&lt;&gt;"",#REF!,"")</f>
        <v>#REF!</v>
      </c>
      <c r="H381" s="29" t="e">
        <f t="shared" si="24"/>
        <v>#REF!</v>
      </c>
      <c r="I381" t="e">
        <f t="shared" si="25"/>
        <v>#REF!</v>
      </c>
      <c r="J381" s="51" t="e">
        <f>#REF!</f>
        <v>#REF!</v>
      </c>
      <c r="K381" s="52" t="e">
        <f>#REF!</f>
        <v>#REF!</v>
      </c>
      <c r="L381" s="51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2"/>
    </row>
    <row r="382" spans="4:24" ht="12.75">
      <c r="D382" t="s">
        <v>112</v>
      </c>
      <c r="E382">
        <v>5</v>
      </c>
      <c r="F382" s="17" t="e">
        <f>#REF!</f>
        <v>#REF!</v>
      </c>
      <c r="G382" s="17" t="e">
        <f>IF(#REF!&lt;&gt;"",#REF!,"")</f>
        <v>#REF!</v>
      </c>
      <c r="H382" s="29" t="e">
        <f t="shared" si="24"/>
        <v>#REF!</v>
      </c>
      <c r="I382" t="e">
        <f t="shared" si="25"/>
        <v>#REF!</v>
      </c>
      <c r="J382" s="51" t="e">
        <f>#REF!</f>
        <v>#REF!</v>
      </c>
      <c r="K382" s="52" t="e">
        <f>#REF!</f>
        <v>#REF!</v>
      </c>
      <c r="L382" s="51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2"/>
    </row>
    <row r="383" spans="4:24" ht="12.75">
      <c r="D383" t="s">
        <v>112</v>
      </c>
      <c r="E383">
        <v>5</v>
      </c>
      <c r="F383" s="17" t="e">
        <f>#REF!</f>
        <v>#REF!</v>
      </c>
      <c r="G383" s="17" t="e">
        <f>IF(#REF!&lt;&gt;"",#REF!,"")</f>
        <v>#REF!</v>
      </c>
      <c r="H383" s="29" t="e">
        <f t="shared" si="24"/>
        <v>#REF!</v>
      </c>
      <c r="I383" t="e">
        <f t="shared" si="25"/>
        <v>#REF!</v>
      </c>
      <c r="J383" s="51" t="e">
        <f>#REF!</f>
        <v>#REF!</v>
      </c>
      <c r="K383" s="52" t="e">
        <f>#REF!</f>
        <v>#REF!</v>
      </c>
      <c r="L383" s="51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2"/>
    </row>
    <row r="384" spans="4:24" ht="12.75">
      <c r="D384" t="s">
        <v>112</v>
      </c>
      <c r="E384">
        <v>5</v>
      </c>
      <c r="F384" s="17" t="e">
        <f>#REF!</f>
        <v>#REF!</v>
      </c>
      <c r="G384" s="17" t="e">
        <f>IF(#REF!&lt;&gt;"",#REF!,"")</f>
        <v>#REF!</v>
      </c>
      <c r="H384" s="29" t="e">
        <f t="shared" si="24"/>
        <v>#REF!</v>
      </c>
      <c r="I384" t="e">
        <f t="shared" si="25"/>
        <v>#REF!</v>
      </c>
      <c r="J384" s="51" t="e">
        <f>#REF!</f>
        <v>#REF!</v>
      </c>
      <c r="K384" s="52" t="e">
        <f>#REF!</f>
        <v>#REF!</v>
      </c>
      <c r="L384" s="51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2"/>
    </row>
    <row r="385" spans="4:24" ht="12.75">
      <c r="D385" t="s">
        <v>112</v>
      </c>
      <c r="E385">
        <v>5</v>
      </c>
      <c r="F385" s="17" t="e">
        <f>#REF!</f>
        <v>#REF!</v>
      </c>
      <c r="G385" s="17" t="e">
        <f>IF(#REF!&lt;&gt;"",#REF!,"")</f>
        <v>#REF!</v>
      </c>
      <c r="H385" s="29" t="e">
        <f t="shared" si="24"/>
        <v>#REF!</v>
      </c>
      <c r="I385" t="e">
        <f t="shared" si="25"/>
        <v>#REF!</v>
      </c>
      <c r="J385" s="51" t="e">
        <f>#REF!</f>
        <v>#REF!</v>
      </c>
      <c r="K385" s="52" t="e">
        <f>#REF!</f>
        <v>#REF!</v>
      </c>
      <c r="L385" s="51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2"/>
    </row>
    <row r="386" spans="4:24" ht="12.75">
      <c r="D386" t="s">
        <v>112</v>
      </c>
      <c r="E386">
        <v>5</v>
      </c>
      <c r="F386" s="17" t="e">
        <f>#REF!</f>
        <v>#REF!</v>
      </c>
      <c r="G386" s="17" t="e">
        <f>IF(#REF!&lt;&gt;"",#REF!,"")</f>
        <v>#REF!</v>
      </c>
      <c r="H386" s="29" t="e">
        <f t="shared" si="24"/>
        <v>#REF!</v>
      </c>
      <c r="I386" t="e">
        <f t="shared" si="25"/>
        <v>#REF!</v>
      </c>
      <c r="J386" s="51" t="e">
        <f>#REF!</f>
        <v>#REF!</v>
      </c>
      <c r="K386" s="52" t="e">
        <f>#REF!</f>
        <v>#REF!</v>
      </c>
      <c r="L386" s="51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2"/>
    </row>
    <row r="387" spans="4:24" ht="12.75">
      <c r="D387" t="s">
        <v>112</v>
      </c>
      <c r="E387">
        <v>5</v>
      </c>
      <c r="F387" s="17" t="e">
        <f>#REF!</f>
        <v>#REF!</v>
      </c>
      <c r="G387" s="17" t="e">
        <f>IF(#REF!&lt;&gt;"",#REF!,"")</f>
        <v>#REF!</v>
      </c>
      <c r="H387" s="29" t="e">
        <f t="shared" si="24"/>
        <v>#REF!</v>
      </c>
      <c r="I387" t="e">
        <f t="shared" si="25"/>
        <v>#REF!</v>
      </c>
      <c r="J387" s="51" t="e">
        <f>#REF!</f>
        <v>#REF!</v>
      </c>
      <c r="K387" s="52" t="e">
        <f>#REF!</f>
        <v>#REF!</v>
      </c>
      <c r="L387" s="51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2"/>
    </row>
    <row r="388" spans="4:24" ht="12.75">
      <c r="D388" t="s">
        <v>112</v>
      </c>
      <c r="E388">
        <v>5</v>
      </c>
      <c r="F388" s="17" t="e">
        <f>#REF!</f>
        <v>#REF!</v>
      </c>
      <c r="G388" s="17" t="e">
        <f>IF(#REF!&lt;&gt;"",#REF!,"")</f>
        <v>#REF!</v>
      </c>
      <c r="H388" s="29" t="e">
        <f t="shared" si="24"/>
        <v>#REF!</v>
      </c>
      <c r="I388" t="e">
        <f t="shared" si="25"/>
        <v>#REF!</v>
      </c>
      <c r="J388" s="51" t="e">
        <f>#REF!</f>
        <v>#REF!</v>
      </c>
      <c r="K388" s="52" t="e">
        <f>#REF!</f>
        <v>#REF!</v>
      </c>
      <c r="L388" s="51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2"/>
    </row>
    <row r="389" spans="4:24" ht="12.75">
      <c r="D389" t="s">
        <v>112</v>
      </c>
      <c r="E389">
        <v>5</v>
      </c>
      <c r="F389" s="17" t="e">
        <f>#REF!</f>
        <v>#REF!</v>
      </c>
      <c r="G389" s="17" t="e">
        <f>IF(#REF!&lt;&gt;"",#REF!,"")</f>
        <v>#REF!</v>
      </c>
      <c r="H389" s="29" t="e">
        <f t="shared" si="24"/>
        <v>#REF!</v>
      </c>
      <c r="I389" t="e">
        <f t="shared" si="25"/>
        <v>#REF!</v>
      </c>
      <c r="J389" s="51" t="e">
        <f>#REF!</f>
        <v>#REF!</v>
      </c>
      <c r="K389" s="52" t="e">
        <f>#REF!</f>
        <v>#REF!</v>
      </c>
      <c r="L389" s="51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2"/>
    </row>
    <row r="390" spans="4:24" ht="12.75">
      <c r="D390" t="s">
        <v>112</v>
      </c>
      <c r="E390">
        <v>5</v>
      </c>
      <c r="F390" s="17" t="e">
        <f>#REF!</f>
        <v>#REF!</v>
      </c>
      <c r="G390" s="17" t="e">
        <f>IF(#REF!&lt;&gt;"",#REF!,"")</f>
        <v>#REF!</v>
      </c>
      <c r="H390" s="29" t="e">
        <f t="shared" si="24"/>
        <v>#REF!</v>
      </c>
      <c r="I390" t="e">
        <f t="shared" si="25"/>
        <v>#REF!</v>
      </c>
      <c r="J390" s="51" t="e">
        <f>#REF!</f>
        <v>#REF!</v>
      </c>
      <c r="K390" s="52" t="e">
        <f>#REF!</f>
        <v>#REF!</v>
      </c>
      <c r="L390" s="51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2"/>
    </row>
    <row r="391" spans="4:24" ht="12.75">
      <c r="D391" t="s">
        <v>112</v>
      </c>
      <c r="E391">
        <v>5</v>
      </c>
      <c r="F391" s="17" t="e">
        <f>#REF!</f>
        <v>#REF!</v>
      </c>
      <c r="G391" s="17" t="e">
        <f>IF(#REF!&lt;&gt;"",#REF!,"")</f>
        <v>#REF!</v>
      </c>
      <c r="H391" s="29" t="e">
        <f t="shared" si="24"/>
        <v>#REF!</v>
      </c>
      <c r="I391" t="e">
        <f t="shared" si="25"/>
        <v>#REF!</v>
      </c>
      <c r="J391" s="51" t="e">
        <f>#REF!</f>
        <v>#REF!</v>
      </c>
      <c r="K391" s="52" t="e">
        <f>#REF!</f>
        <v>#REF!</v>
      </c>
      <c r="L391" s="51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2"/>
    </row>
    <row r="392" spans="4:24" ht="12.75">
      <c r="D392" t="s">
        <v>112</v>
      </c>
      <c r="E392">
        <v>5</v>
      </c>
      <c r="F392" s="17" t="e">
        <f>#REF!</f>
        <v>#REF!</v>
      </c>
      <c r="G392" s="17" t="e">
        <f>IF(#REF!&lt;&gt;"",#REF!,"")</f>
        <v>#REF!</v>
      </c>
      <c r="H392" s="29" t="e">
        <f t="shared" si="24"/>
        <v>#REF!</v>
      </c>
      <c r="I392" t="e">
        <f t="shared" si="25"/>
        <v>#REF!</v>
      </c>
      <c r="J392" s="51" t="e">
        <f>#REF!</f>
        <v>#REF!</v>
      </c>
      <c r="K392" s="52" t="e">
        <f>#REF!</f>
        <v>#REF!</v>
      </c>
      <c r="L392" s="51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2"/>
    </row>
  </sheetData>
  <sheetProtection password="C79A" sheet="1" objects="1"/>
  <conditionalFormatting sqref="F2:G39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M8" sqref="M8"/>
    </sheetView>
  </sheetViews>
  <sheetFormatPr defaultColWidth="9.140625" defaultRowHeight="12.75"/>
  <cols>
    <col min="1" max="1" width="9.140625" style="80" customWidth="1"/>
    <col min="2" max="2" width="13.00390625" style="80" customWidth="1"/>
    <col min="3" max="6" width="9.140625" style="80" customWidth="1"/>
    <col min="7" max="7" width="14.00390625" style="80" customWidth="1"/>
    <col min="8" max="8" width="19.28125" style="80" customWidth="1"/>
    <col min="9" max="9" width="14.421875" style="80" customWidth="1"/>
    <col min="10" max="16384" width="9.140625" style="80" customWidth="1"/>
  </cols>
  <sheetData>
    <row r="1" spans="1:12" ht="15.75">
      <c r="A1" s="142" t="s">
        <v>0</v>
      </c>
      <c r="B1" s="142"/>
      <c r="C1" s="142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143" t="s">
        <v>234</v>
      </c>
      <c r="B2" s="144"/>
      <c r="C2" s="144"/>
      <c r="D2" s="140"/>
      <c r="E2" s="81" t="s">
        <v>1</v>
      </c>
      <c r="F2" s="82"/>
      <c r="G2" s="83" t="s">
        <v>114</v>
      </c>
      <c r="H2" s="81" t="s">
        <v>29</v>
      </c>
      <c r="I2" s="84"/>
      <c r="J2" s="79"/>
      <c r="K2" s="79"/>
      <c r="L2" s="79"/>
    </row>
    <row r="3" spans="1:12" ht="12.75">
      <c r="A3" s="85"/>
      <c r="B3" s="85"/>
      <c r="C3" s="85"/>
      <c r="D3" s="85"/>
      <c r="E3" s="86"/>
      <c r="F3" s="86"/>
      <c r="G3" s="85"/>
      <c r="H3" s="85"/>
      <c r="I3" s="87"/>
      <c r="J3" s="79"/>
      <c r="K3" s="79"/>
      <c r="L3" s="79"/>
    </row>
    <row r="4" spans="1:12" ht="15">
      <c r="A4" s="141" t="s">
        <v>30</v>
      </c>
      <c r="B4" s="141"/>
      <c r="C4" s="141"/>
      <c r="D4" s="141"/>
      <c r="E4" s="141"/>
      <c r="F4" s="141"/>
      <c r="G4" s="141"/>
      <c r="H4" s="141"/>
      <c r="I4" s="141"/>
      <c r="J4" s="79"/>
      <c r="K4" s="79"/>
      <c r="L4" s="79"/>
    </row>
    <row r="5" spans="1:12" ht="12.75">
      <c r="A5" s="88"/>
      <c r="B5" s="88"/>
      <c r="C5" s="88"/>
      <c r="D5" s="89"/>
      <c r="E5" s="90"/>
      <c r="F5" s="91"/>
      <c r="G5" s="92"/>
      <c r="H5" s="93"/>
      <c r="I5" s="94"/>
      <c r="J5" s="79"/>
      <c r="K5" s="79"/>
      <c r="L5" s="79"/>
    </row>
    <row r="6" spans="1:12" ht="12.75">
      <c r="A6" s="137" t="s">
        <v>81</v>
      </c>
      <c r="B6" s="138"/>
      <c r="C6" s="139" t="s">
        <v>58</v>
      </c>
      <c r="D6" s="132"/>
      <c r="E6" s="133"/>
      <c r="F6" s="133"/>
      <c r="G6" s="133"/>
      <c r="H6" s="133"/>
      <c r="I6" s="96"/>
      <c r="J6" s="79"/>
      <c r="K6" s="79"/>
      <c r="L6" s="79"/>
    </row>
    <row r="7" spans="1:12" ht="12.75">
      <c r="A7" s="97"/>
      <c r="B7" s="97"/>
      <c r="C7" s="88"/>
      <c r="D7" s="88"/>
      <c r="E7" s="133"/>
      <c r="F7" s="133"/>
      <c r="G7" s="133"/>
      <c r="H7" s="133"/>
      <c r="I7" s="96"/>
      <c r="J7" s="79"/>
      <c r="K7" s="79"/>
      <c r="L7" s="79"/>
    </row>
    <row r="8" spans="1:12" ht="12.75" customHeight="1">
      <c r="A8" s="134" t="s">
        <v>2</v>
      </c>
      <c r="B8" s="135"/>
      <c r="C8" s="139" t="s">
        <v>59</v>
      </c>
      <c r="D8" s="136"/>
      <c r="E8" s="133"/>
      <c r="F8" s="133"/>
      <c r="G8" s="133"/>
      <c r="H8" s="133"/>
      <c r="I8" s="89"/>
      <c r="J8" s="79"/>
      <c r="K8" s="79"/>
      <c r="L8" s="79"/>
    </row>
    <row r="9" spans="1:12" ht="12.75">
      <c r="A9" s="98"/>
      <c r="B9" s="98"/>
      <c r="C9" s="99"/>
      <c r="D9" s="88"/>
      <c r="E9" s="88"/>
      <c r="F9" s="88"/>
      <c r="G9" s="88"/>
      <c r="H9" s="88"/>
      <c r="I9" s="88"/>
      <c r="J9" s="79"/>
      <c r="K9" s="79"/>
      <c r="L9" s="79"/>
    </row>
    <row r="10" spans="1:12" ht="12.75" customHeight="1">
      <c r="A10" s="145" t="s">
        <v>324</v>
      </c>
      <c r="B10" s="146"/>
      <c r="C10" s="139" t="s">
        <v>60</v>
      </c>
      <c r="D10" s="132"/>
      <c r="E10" s="88"/>
      <c r="F10" s="88"/>
      <c r="G10" s="88"/>
      <c r="H10" s="88"/>
      <c r="I10" s="88"/>
      <c r="J10" s="79"/>
      <c r="K10" s="79"/>
      <c r="L10" s="79"/>
    </row>
    <row r="11" spans="1:12" ht="12.75">
      <c r="A11" s="147"/>
      <c r="B11" s="147"/>
      <c r="C11" s="88"/>
      <c r="D11" s="88"/>
      <c r="E11" s="88"/>
      <c r="F11" s="88"/>
      <c r="G11" s="88"/>
      <c r="H11" s="88"/>
      <c r="I11" s="88"/>
      <c r="J11" s="79"/>
      <c r="K11" s="79"/>
      <c r="L11" s="79"/>
    </row>
    <row r="12" spans="1:12" ht="12.75">
      <c r="A12" s="137" t="s">
        <v>3</v>
      </c>
      <c r="B12" s="138"/>
      <c r="C12" s="148" t="s">
        <v>56</v>
      </c>
      <c r="D12" s="149"/>
      <c r="E12" s="149"/>
      <c r="F12" s="149"/>
      <c r="G12" s="149"/>
      <c r="H12" s="149"/>
      <c r="I12" s="150"/>
      <c r="J12" s="79"/>
      <c r="K12" s="79"/>
      <c r="L12" s="79"/>
    </row>
    <row r="13" spans="1:12" ht="12.75">
      <c r="A13" s="97"/>
      <c r="B13" s="97"/>
      <c r="C13" s="100"/>
      <c r="D13" s="88"/>
      <c r="E13" s="88"/>
      <c r="F13" s="88"/>
      <c r="G13" s="88"/>
      <c r="H13" s="88"/>
      <c r="I13" s="88"/>
      <c r="J13" s="79"/>
      <c r="K13" s="79"/>
      <c r="L13" s="79"/>
    </row>
    <row r="14" spans="1:12" ht="12.75">
      <c r="A14" s="137" t="s">
        <v>246</v>
      </c>
      <c r="B14" s="138"/>
      <c r="C14" s="151">
        <v>10000</v>
      </c>
      <c r="D14" s="152"/>
      <c r="E14" s="88"/>
      <c r="F14" s="148" t="s">
        <v>156</v>
      </c>
      <c r="G14" s="153"/>
      <c r="H14" s="153"/>
      <c r="I14" s="154"/>
      <c r="J14" s="79"/>
      <c r="K14" s="79"/>
      <c r="L14" s="79"/>
    </row>
    <row r="15" spans="1:12" ht="12.75">
      <c r="A15" s="97"/>
      <c r="B15" s="97"/>
      <c r="C15" s="88"/>
      <c r="D15" s="88"/>
      <c r="E15" s="88"/>
      <c r="F15" s="88"/>
      <c r="G15" s="88"/>
      <c r="H15" s="88"/>
      <c r="I15" s="88"/>
      <c r="J15" s="79"/>
      <c r="K15" s="79"/>
      <c r="L15" s="79"/>
    </row>
    <row r="16" spans="1:12" ht="12.75">
      <c r="A16" s="137" t="s">
        <v>184</v>
      </c>
      <c r="B16" s="138"/>
      <c r="C16" s="148" t="s">
        <v>57</v>
      </c>
      <c r="D16" s="149"/>
      <c r="E16" s="149"/>
      <c r="F16" s="149"/>
      <c r="G16" s="149"/>
      <c r="H16" s="149"/>
      <c r="I16" s="150"/>
      <c r="J16" s="79"/>
      <c r="K16" s="79"/>
      <c r="L16" s="79"/>
    </row>
    <row r="17" spans="1:12" ht="12.75">
      <c r="A17" s="97"/>
      <c r="B17" s="97"/>
      <c r="C17" s="88"/>
      <c r="D17" s="88"/>
      <c r="E17" s="88"/>
      <c r="F17" s="88"/>
      <c r="G17" s="88"/>
      <c r="H17" s="88"/>
      <c r="I17" s="88"/>
      <c r="J17" s="79"/>
      <c r="K17" s="79"/>
      <c r="L17" s="79"/>
    </row>
    <row r="18" spans="1:12" ht="12.75">
      <c r="A18" s="137" t="s">
        <v>185</v>
      </c>
      <c r="B18" s="138"/>
      <c r="C18" s="155" t="s">
        <v>4</v>
      </c>
      <c r="D18" s="156"/>
      <c r="E18" s="156"/>
      <c r="F18" s="156"/>
      <c r="G18" s="156"/>
      <c r="H18" s="156"/>
      <c r="I18" s="157"/>
      <c r="J18" s="79"/>
      <c r="K18" s="79"/>
      <c r="L18" s="79"/>
    </row>
    <row r="19" spans="1:12" ht="12.75">
      <c r="A19" s="97"/>
      <c r="B19" s="97"/>
      <c r="C19" s="100"/>
      <c r="D19" s="88"/>
      <c r="E19" s="88"/>
      <c r="F19" s="88"/>
      <c r="G19" s="88"/>
      <c r="H19" s="88"/>
      <c r="I19" s="88"/>
      <c r="J19" s="79"/>
      <c r="K19" s="79"/>
      <c r="L19" s="79"/>
    </row>
    <row r="20" spans="1:12" ht="12.75">
      <c r="A20" s="137" t="s">
        <v>186</v>
      </c>
      <c r="B20" s="138"/>
      <c r="C20" s="155" t="s">
        <v>4</v>
      </c>
      <c r="D20" s="156"/>
      <c r="E20" s="156"/>
      <c r="F20" s="156"/>
      <c r="G20" s="156"/>
      <c r="H20" s="156"/>
      <c r="I20" s="157"/>
      <c r="J20" s="79"/>
      <c r="K20" s="79"/>
      <c r="L20" s="79"/>
    </row>
    <row r="21" spans="1:12" ht="12.75">
      <c r="A21" s="97"/>
      <c r="B21" s="97"/>
      <c r="C21" s="100"/>
      <c r="D21" s="88"/>
      <c r="E21" s="88"/>
      <c r="F21" s="88"/>
      <c r="G21" s="88"/>
      <c r="H21" s="88"/>
      <c r="I21" s="88"/>
      <c r="J21" s="79"/>
      <c r="K21" s="79"/>
      <c r="L21" s="79"/>
    </row>
    <row r="22" spans="1:12" ht="12.75">
      <c r="A22" s="137" t="s">
        <v>5</v>
      </c>
      <c r="B22" s="138"/>
      <c r="C22" s="101">
        <v>133</v>
      </c>
      <c r="D22" s="148" t="s">
        <v>156</v>
      </c>
      <c r="E22" s="158"/>
      <c r="F22" s="159"/>
      <c r="G22" s="160"/>
      <c r="H22" s="161"/>
      <c r="I22" s="103"/>
      <c r="J22" s="79"/>
      <c r="K22" s="79"/>
      <c r="L22" s="79"/>
    </row>
    <row r="23" spans="1:12" ht="12.75">
      <c r="A23" s="97"/>
      <c r="B23" s="97"/>
      <c r="C23" s="88"/>
      <c r="D23" s="88"/>
      <c r="E23" s="88"/>
      <c r="F23" s="88"/>
      <c r="G23" s="88"/>
      <c r="H23" s="88"/>
      <c r="I23" s="89"/>
      <c r="J23" s="79"/>
      <c r="K23" s="79"/>
      <c r="L23" s="79"/>
    </row>
    <row r="24" spans="1:12" ht="12.75">
      <c r="A24" s="137" t="s">
        <v>6</v>
      </c>
      <c r="B24" s="138"/>
      <c r="C24" s="101">
        <v>21</v>
      </c>
      <c r="D24" s="148" t="s">
        <v>7</v>
      </c>
      <c r="E24" s="158"/>
      <c r="F24" s="158"/>
      <c r="G24" s="159"/>
      <c r="H24" s="95" t="s">
        <v>8</v>
      </c>
      <c r="I24" s="104">
        <v>6519</v>
      </c>
      <c r="J24" s="79"/>
      <c r="K24" s="79"/>
      <c r="L24" s="79"/>
    </row>
    <row r="25" spans="1:12" ht="12.75">
      <c r="A25" s="97"/>
      <c r="B25" s="97"/>
      <c r="C25" s="88"/>
      <c r="D25" s="88"/>
      <c r="E25" s="88"/>
      <c r="F25" s="88"/>
      <c r="G25" s="97"/>
      <c r="H25" s="97" t="s">
        <v>9</v>
      </c>
      <c r="I25" s="100"/>
      <c r="J25" s="79"/>
      <c r="K25" s="79"/>
      <c r="L25" s="79"/>
    </row>
    <row r="26" spans="1:12" ht="12.75">
      <c r="A26" s="137" t="s">
        <v>76</v>
      </c>
      <c r="B26" s="138"/>
      <c r="C26" s="105" t="s">
        <v>55</v>
      </c>
      <c r="D26" s="106"/>
      <c r="E26" s="79"/>
      <c r="F26" s="89"/>
      <c r="G26" s="137" t="s">
        <v>75</v>
      </c>
      <c r="H26" s="138"/>
      <c r="I26" s="107" t="s">
        <v>282</v>
      </c>
      <c r="J26" s="79"/>
      <c r="K26" s="79"/>
      <c r="L26" s="79"/>
    </row>
    <row r="27" spans="1:12" ht="12.75">
      <c r="A27" s="97"/>
      <c r="B27" s="97"/>
      <c r="C27" s="88"/>
      <c r="D27" s="89"/>
      <c r="E27" s="89"/>
      <c r="F27" s="89"/>
      <c r="G27" s="89"/>
      <c r="H27" s="88"/>
      <c r="I27" s="108"/>
      <c r="J27" s="79"/>
      <c r="K27" s="79"/>
      <c r="L27" s="79"/>
    </row>
    <row r="28" spans="1:12" ht="12.75">
      <c r="A28" s="162" t="s">
        <v>10</v>
      </c>
      <c r="B28" s="163"/>
      <c r="C28" s="164"/>
      <c r="D28" s="164"/>
      <c r="E28" s="163" t="s">
        <v>11</v>
      </c>
      <c r="F28" s="165"/>
      <c r="G28" s="165"/>
      <c r="H28" s="164" t="s">
        <v>12</v>
      </c>
      <c r="I28" s="164"/>
      <c r="J28" s="79"/>
      <c r="K28" s="79"/>
      <c r="L28" s="79"/>
    </row>
    <row r="29" spans="1:12" ht="12.75">
      <c r="A29" s="79"/>
      <c r="B29" s="79"/>
      <c r="C29" s="79"/>
      <c r="D29" s="94"/>
      <c r="E29" s="88"/>
      <c r="F29" s="88"/>
      <c r="G29" s="88"/>
      <c r="H29" s="109"/>
      <c r="I29" s="108"/>
      <c r="J29" s="79"/>
      <c r="K29" s="79"/>
      <c r="L29" s="79"/>
    </row>
    <row r="30" spans="1:12" ht="12.75">
      <c r="A30" s="166" t="s">
        <v>13</v>
      </c>
      <c r="B30" s="167"/>
      <c r="C30" s="167"/>
      <c r="D30" s="168"/>
      <c r="E30" s="166" t="s">
        <v>14</v>
      </c>
      <c r="F30" s="167"/>
      <c r="G30" s="168"/>
      <c r="H30" s="139" t="s">
        <v>15</v>
      </c>
      <c r="I30" s="136"/>
      <c r="J30" s="79"/>
      <c r="K30" s="79"/>
      <c r="L30" s="79"/>
    </row>
    <row r="31" spans="1:12" ht="12.75">
      <c r="A31" s="102"/>
      <c r="B31" s="102"/>
      <c r="C31" s="100"/>
      <c r="D31" s="169"/>
      <c r="E31" s="169"/>
      <c r="F31" s="169"/>
      <c r="G31" s="170"/>
      <c r="H31" s="88"/>
      <c r="I31" s="112"/>
      <c r="J31" s="79"/>
      <c r="K31" s="79"/>
      <c r="L31" s="79"/>
    </row>
    <row r="32" spans="1:12" ht="12.75">
      <c r="A32" s="166" t="s">
        <v>16</v>
      </c>
      <c r="B32" s="167"/>
      <c r="C32" s="167"/>
      <c r="D32" s="168"/>
      <c r="E32" s="166" t="s">
        <v>17</v>
      </c>
      <c r="F32" s="171"/>
      <c r="G32" s="171"/>
      <c r="H32" s="139" t="s">
        <v>18</v>
      </c>
      <c r="I32" s="132"/>
      <c r="J32" s="79"/>
      <c r="K32" s="79"/>
      <c r="L32" s="79"/>
    </row>
    <row r="33" spans="1:12" ht="12.75">
      <c r="A33" s="102"/>
      <c r="B33" s="102"/>
      <c r="C33" s="100"/>
      <c r="D33" s="110"/>
      <c r="E33" s="110"/>
      <c r="F33" s="110"/>
      <c r="G33" s="111"/>
      <c r="H33" s="88"/>
      <c r="I33" s="113"/>
      <c r="J33" s="79"/>
      <c r="K33" s="79"/>
      <c r="L33" s="79"/>
    </row>
    <row r="34" spans="1:12" ht="12.75">
      <c r="A34" s="166" t="s">
        <v>19</v>
      </c>
      <c r="B34" s="172"/>
      <c r="C34" s="172"/>
      <c r="D34" s="173"/>
      <c r="E34" s="166" t="s">
        <v>20</v>
      </c>
      <c r="F34" s="174"/>
      <c r="G34" s="174"/>
      <c r="H34" s="139" t="s">
        <v>21</v>
      </c>
      <c r="I34" s="132"/>
      <c r="J34" s="79"/>
      <c r="K34" s="79"/>
      <c r="L34" s="79"/>
    </row>
    <row r="35" spans="1:12" ht="12.75">
      <c r="A35" s="102"/>
      <c r="B35" s="102"/>
      <c r="C35" s="100"/>
      <c r="D35" s="110"/>
      <c r="E35" s="110"/>
      <c r="F35" s="110"/>
      <c r="G35" s="111"/>
      <c r="H35" s="88"/>
      <c r="I35" s="113"/>
      <c r="J35" s="79"/>
      <c r="K35" s="79"/>
      <c r="L35" s="79"/>
    </row>
    <row r="36" spans="1:12" ht="12.75">
      <c r="A36" s="166"/>
      <c r="B36" s="174"/>
      <c r="C36" s="174"/>
      <c r="D36" s="175"/>
      <c r="E36" s="166"/>
      <c r="F36" s="174"/>
      <c r="G36" s="174"/>
      <c r="H36" s="139"/>
      <c r="I36" s="132"/>
      <c r="J36" s="79"/>
      <c r="K36" s="79"/>
      <c r="L36" s="79"/>
    </row>
    <row r="37" spans="1:12" ht="12.75">
      <c r="A37" s="114"/>
      <c r="B37" s="114"/>
      <c r="C37" s="176"/>
      <c r="D37" s="177"/>
      <c r="E37" s="88"/>
      <c r="F37" s="176"/>
      <c r="G37" s="177"/>
      <c r="H37" s="88"/>
      <c r="I37" s="88"/>
      <c r="J37" s="79"/>
      <c r="K37" s="79"/>
      <c r="L37" s="79"/>
    </row>
    <row r="38" spans="1:12" ht="12.75">
      <c r="A38" s="166"/>
      <c r="B38" s="174"/>
      <c r="C38" s="174"/>
      <c r="D38" s="175"/>
      <c r="E38" s="166"/>
      <c r="F38" s="174"/>
      <c r="G38" s="174"/>
      <c r="H38" s="139"/>
      <c r="I38" s="132"/>
      <c r="J38" s="79"/>
      <c r="K38" s="79"/>
      <c r="L38" s="79"/>
    </row>
    <row r="39" spans="1:12" ht="12.75">
      <c r="A39" s="114"/>
      <c r="B39" s="114"/>
      <c r="C39" s="115"/>
      <c r="D39" s="116"/>
      <c r="E39" s="88"/>
      <c r="F39" s="115"/>
      <c r="G39" s="116"/>
      <c r="H39" s="88"/>
      <c r="I39" s="88"/>
      <c r="J39" s="79"/>
      <c r="K39" s="79"/>
      <c r="L39" s="79"/>
    </row>
    <row r="40" spans="1:12" ht="12.75">
      <c r="A40" s="166"/>
      <c r="B40" s="174"/>
      <c r="C40" s="174"/>
      <c r="D40" s="175"/>
      <c r="E40" s="166"/>
      <c r="F40" s="174"/>
      <c r="G40" s="174"/>
      <c r="H40" s="139"/>
      <c r="I40" s="132"/>
      <c r="J40" s="79"/>
      <c r="K40" s="79"/>
      <c r="L40" s="79"/>
    </row>
    <row r="41" spans="1:12" ht="12.75">
      <c r="A41" s="118"/>
      <c r="B41" s="119"/>
      <c r="C41" s="119"/>
      <c r="D41" s="119"/>
      <c r="E41" s="118"/>
      <c r="F41" s="119"/>
      <c r="G41" s="119"/>
      <c r="H41" s="120"/>
      <c r="I41" s="121"/>
      <c r="J41" s="79"/>
      <c r="K41" s="79"/>
      <c r="L41" s="79"/>
    </row>
    <row r="42" spans="1:12" ht="12.75">
      <c r="A42" s="114"/>
      <c r="B42" s="114"/>
      <c r="C42" s="115"/>
      <c r="D42" s="116"/>
      <c r="E42" s="88"/>
      <c r="F42" s="115"/>
      <c r="G42" s="116"/>
      <c r="H42" s="88"/>
      <c r="I42" s="88"/>
      <c r="J42" s="79"/>
      <c r="K42" s="79"/>
      <c r="L42" s="79"/>
    </row>
    <row r="43" spans="1:12" ht="12.75">
      <c r="A43" s="122"/>
      <c r="B43" s="122"/>
      <c r="C43" s="122"/>
      <c r="D43" s="99"/>
      <c r="E43" s="99"/>
      <c r="F43" s="122"/>
      <c r="G43" s="99"/>
      <c r="H43" s="99"/>
      <c r="I43" s="99"/>
      <c r="J43" s="79"/>
      <c r="K43" s="79"/>
      <c r="L43" s="79"/>
    </row>
    <row r="44" spans="1:12" ht="12.75">
      <c r="A44" s="178" t="s">
        <v>396</v>
      </c>
      <c r="B44" s="179"/>
      <c r="C44" s="139"/>
      <c r="D44" s="132"/>
      <c r="E44" s="89"/>
      <c r="F44" s="148"/>
      <c r="G44" s="174"/>
      <c r="H44" s="174"/>
      <c r="I44" s="175"/>
      <c r="J44" s="79"/>
      <c r="K44" s="79"/>
      <c r="L44" s="79"/>
    </row>
    <row r="45" spans="1:12" ht="12.75">
      <c r="A45" s="114"/>
      <c r="B45" s="114"/>
      <c r="C45" s="176"/>
      <c r="D45" s="177"/>
      <c r="E45" s="88"/>
      <c r="F45" s="176"/>
      <c r="G45" s="180"/>
      <c r="H45" s="123"/>
      <c r="I45" s="123"/>
      <c r="J45" s="79"/>
      <c r="K45" s="79"/>
      <c r="L45" s="79"/>
    </row>
    <row r="46" spans="1:12" ht="12.75">
      <c r="A46" s="178" t="s">
        <v>22</v>
      </c>
      <c r="B46" s="179"/>
      <c r="C46" s="148"/>
      <c r="D46" s="181"/>
      <c r="E46" s="181"/>
      <c r="F46" s="181"/>
      <c r="G46" s="181"/>
      <c r="H46" s="181"/>
      <c r="I46" s="181"/>
      <c r="J46" s="79"/>
      <c r="K46" s="79"/>
      <c r="L46" s="79"/>
    </row>
    <row r="47" spans="1:12" ht="12.75">
      <c r="A47" s="97"/>
      <c r="B47" s="97"/>
      <c r="C47" s="124" t="s">
        <v>297</v>
      </c>
      <c r="D47" s="89"/>
      <c r="E47" s="89"/>
      <c r="F47" s="89"/>
      <c r="G47" s="89"/>
      <c r="H47" s="89"/>
      <c r="I47" s="89"/>
      <c r="J47" s="79"/>
      <c r="K47" s="79"/>
      <c r="L47" s="79"/>
    </row>
    <row r="48" spans="1:12" ht="12.75">
      <c r="A48" s="178" t="s">
        <v>298</v>
      </c>
      <c r="B48" s="179"/>
      <c r="C48" s="182"/>
      <c r="D48" s="183"/>
      <c r="E48" s="184"/>
      <c r="F48" s="89"/>
      <c r="G48" s="95" t="s">
        <v>299</v>
      </c>
      <c r="H48" s="182"/>
      <c r="I48" s="184"/>
      <c r="J48" s="79"/>
      <c r="K48" s="79"/>
      <c r="L48" s="79"/>
    </row>
    <row r="49" spans="1:12" ht="12.75">
      <c r="A49" s="97"/>
      <c r="B49" s="97"/>
      <c r="C49" s="124"/>
      <c r="D49" s="89"/>
      <c r="E49" s="89"/>
      <c r="F49" s="89"/>
      <c r="G49" s="89"/>
      <c r="H49" s="89"/>
      <c r="I49" s="89"/>
      <c r="J49" s="79"/>
      <c r="K49" s="79"/>
      <c r="L49" s="79"/>
    </row>
    <row r="50" spans="1:12" ht="12.75">
      <c r="A50" s="178" t="s">
        <v>185</v>
      </c>
      <c r="B50" s="179"/>
      <c r="C50" s="185"/>
      <c r="D50" s="183"/>
      <c r="E50" s="183"/>
      <c r="F50" s="183"/>
      <c r="G50" s="183"/>
      <c r="H50" s="183"/>
      <c r="I50" s="184"/>
      <c r="J50" s="79"/>
      <c r="K50" s="79"/>
      <c r="L50" s="79"/>
    </row>
    <row r="51" spans="1:12" ht="12.75">
      <c r="A51" s="97"/>
      <c r="B51" s="97"/>
      <c r="C51" s="89"/>
      <c r="D51" s="89"/>
      <c r="E51" s="89"/>
      <c r="F51" s="89"/>
      <c r="G51" s="89"/>
      <c r="H51" s="89"/>
      <c r="I51" s="89"/>
      <c r="J51" s="79"/>
      <c r="K51" s="79"/>
      <c r="L51" s="79"/>
    </row>
    <row r="52" spans="1:12" ht="12.75">
      <c r="A52" s="137" t="s">
        <v>125</v>
      </c>
      <c r="B52" s="138"/>
      <c r="C52" s="182"/>
      <c r="D52" s="183"/>
      <c r="E52" s="183"/>
      <c r="F52" s="183"/>
      <c r="G52" s="183"/>
      <c r="H52" s="183"/>
      <c r="I52" s="154"/>
      <c r="J52" s="79"/>
      <c r="K52" s="79"/>
      <c r="L52" s="79"/>
    </row>
    <row r="53" spans="1:12" ht="12.75">
      <c r="A53" s="125"/>
      <c r="B53" s="125"/>
      <c r="C53" s="186" t="s">
        <v>250</v>
      </c>
      <c r="D53" s="186"/>
      <c r="E53" s="186"/>
      <c r="F53" s="186"/>
      <c r="G53" s="186"/>
      <c r="H53" s="186"/>
      <c r="I53" s="85"/>
      <c r="J53" s="79"/>
      <c r="K53" s="79"/>
      <c r="L53" s="79"/>
    </row>
    <row r="54" spans="1:12" ht="12.75">
      <c r="A54" s="125"/>
      <c r="B54" s="125"/>
      <c r="C54" s="117"/>
      <c r="D54" s="117"/>
      <c r="E54" s="117"/>
      <c r="F54" s="117"/>
      <c r="G54" s="117"/>
      <c r="H54" s="117"/>
      <c r="I54" s="85"/>
      <c r="J54" s="79"/>
      <c r="K54" s="79"/>
      <c r="L54" s="79"/>
    </row>
    <row r="55" spans="1:12" ht="12.75">
      <c r="A55" s="125"/>
      <c r="B55" s="187" t="s">
        <v>23</v>
      </c>
      <c r="C55" s="188"/>
      <c r="D55" s="188"/>
      <c r="E55" s="188"/>
      <c r="F55" s="126"/>
      <c r="G55" s="126"/>
      <c r="H55" s="126"/>
      <c r="I55" s="127"/>
      <c r="J55" s="79"/>
      <c r="K55" s="79"/>
      <c r="L55" s="79"/>
    </row>
    <row r="56" spans="1:12" ht="12.75">
      <c r="A56" s="125"/>
      <c r="B56" s="187" t="s">
        <v>24</v>
      </c>
      <c r="C56" s="188"/>
      <c r="D56" s="188"/>
      <c r="E56" s="188"/>
      <c r="F56" s="188"/>
      <c r="G56" s="188"/>
      <c r="H56" s="188"/>
      <c r="I56" s="188"/>
      <c r="J56" s="79"/>
      <c r="K56" s="79"/>
      <c r="L56" s="79"/>
    </row>
    <row r="57" spans="1:12" ht="12.75">
      <c r="A57" s="125"/>
      <c r="B57" s="187" t="s">
        <v>25</v>
      </c>
      <c r="C57" s="188"/>
      <c r="D57" s="188"/>
      <c r="E57" s="188"/>
      <c r="F57" s="188"/>
      <c r="G57" s="188"/>
      <c r="H57" s="188"/>
      <c r="I57" s="127"/>
      <c r="J57" s="79"/>
      <c r="K57" s="79"/>
      <c r="L57" s="79"/>
    </row>
    <row r="58" spans="1:12" ht="12.75">
      <c r="A58" s="125"/>
      <c r="B58" s="187" t="s">
        <v>26</v>
      </c>
      <c r="C58" s="188"/>
      <c r="D58" s="188"/>
      <c r="E58" s="188"/>
      <c r="F58" s="188"/>
      <c r="G58" s="188"/>
      <c r="H58" s="188"/>
      <c r="I58" s="188"/>
      <c r="J58" s="79"/>
      <c r="K58" s="79"/>
      <c r="L58" s="79"/>
    </row>
    <row r="59" spans="1:12" ht="12.75">
      <c r="A59" s="125"/>
      <c r="B59" s="187" t="s">
        <v>27</v>
      </c>
      <c r="C59" s="188"/>
      <c r="D59" s="188"/>
      <c r="E59" s="188"/>
      <c r="F59" s="188"/>
      <c r="G59" s="188"/>
      <c r="H59" s="188"/>
      <c r="I59" s="188"/>
      <c r="J59" s="79"/>
      <c r="K59" s="79"/>
      <c r="L59" s="79"/>
    </row>
    <row r="60" spans="1:12" ht="12.75">
      <c r="A60" s="125"/>
      <c r="B60" s="125"/>
      <c r="C60" s="117"/>
      <c r="D60" s="117"/>
      <c r="E60" s="117"/>
      <c r="F60" s="117"/>
      <c r="G60" s="117"/>
      <c r="H60" s="117"/>
      <c r="I60" s="85"/>
      <c r="J60" s="79"/>
      <c r="K60" s="79"/>
      <c r="L60" s="79"/>
    </row>
    <row r="61" spans="1:12" ht="13.5" thickBot="1">
      <c r="A61" s="128" t="s">
        <v>28</v>
      </c>
      <c r="B61" s="89"/>
      <c r="C61" s="89"/>
      <c r="D61" s="89"/>
      <c r="E61" s="89"/>
      <c r="F61" s="89"/>
      <c r="G61" s="129"/>
      <c r="H61" s="130"/>
      <c r="I61" s="129"/>
      <c r="J61" s="79"/>
      <c r="K61" s="79"/>
      <c r="L61" s="79"/>
    </row>
    <row r="62" spans="1:12" ht="12.75">
      <c r="A62" s="89"/>
      <c r="B62" s="89"/>
      <c r="C62" s="89"/>
      <c r="D62" s="89"/>
      <c r="E62" s="125" t="s">
        <v>83</v>
      </c>
      <c r="F62" s="79"/>
      <c r="G62" s="189" t="s">
        <v>84</v>
      </c>
      <c r="H62" s="190"/>
      <c r="I62" s="191"/>
      <c r="J62" s="79"/>
      <c r="K62" s="79"/>
      <c r="L62" s="79"/>
    </row>
    <row r="63" spans="1:12" ht="12.75">
      <c r="A63" s="131"/>
      <c r="B63" s="131"/>
      <c r="C63" s="94"/>
      <c r="D63" s="94"/>
      <c r="E63" s="94"/>
      <c r="F63" s="94"/>
      <c r="G63" s="192"/>
      <c r="H63" s="193"/>
      <c r="I63" s="94"/>
      <c r="J63" s="79"/>
      <c r="K63" s="79"/>
      <c r="L63" s="79"/>
    </row>
  </sheetData>
  <sheetProtection/>
  <protectedRanges>
    <protectedRange sqref="E2 H2" name="Range1"/>
    <protectedRange sqref="C6:D6 C8:D8 C10:D10 C12:I12 C14:D14 F14:I14 C16:I16 C18:I18 C20:I20 C24:G24 C22:F22 C26 I26 I24 A30:I30 A32:I32 A34:D34" name="Range1_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1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R125"/>
  <sheetViews>
    <sheetView showGridLines="0" showRowColHeaders="0" workbookViewId="0" topLeftCell="A1">
      <pane ySplit="2" topLeftCell="BM84" activePane="bottomLeft" state="frozen"/>
      <selection pane="topLeft" activeCell="A1" sqref="A1"/>
      <selection pane="bottomLeft" activeCell="K121" sqref="K121:L122"/>
    </sheetView>
  </sheetViews>
  <sheetFormatPr defaultColWidth="9.140625" defaultRowHeight="12.75" zeroHeight="1"/>
  <cols>
    <col min="1" max="3" width="7.7109375" style="1" customWidth="1"/>
    <col min="4" max="4" width="9.7109375" style="1" customWidth="1"/>
    <col min="5" max="8" width="7.7109375" style="1" customWidth="1"/>
    <col min="9" max="9" width="5.7109375" style="2" customWidth="1"/>
    <col min="10" max="10" width="7.7109375" style="2" customWidth="1"/>
    <col min="11" max="12" width="14.7109375" style="3" customWidth="1"/>
    <col min="13" max="13" width="0.85546875" style="3" customWidth="1"/>
    <col min="14" max="14" width="10.421875" style="3" hidden="1" customWidth="1"/>
    <col min="15" max="15" width="8.7109375" style="3" hidden="1" customWidth="1"/>
    <col min="16" max="16" width="9.57421875" style="3" hidden="1" customWidth="1"/>
    <col min="17" max="16384" width="0" style="3" hidden="1" customWidth="1"/>
  </cols>
  <sheetData>
    <row r="1" spans="1:18" ht="19.5" customHeight="1">
      <c r="A1" s="231" t="s">
        <v>318</v>
      </c>
      <c r="B1" s="232"/>
      <c r="C1" s="58" t="s">
        <v>351</v>
      </c>
      <c r="D1" s="55" t="s">
        <v>214</v>
      </c>
      <c r="E1" s="55" t="s">
        <v>38</v>
      </c>
      <c r="F1" s="71" t="s">
        <v>325</v>
      </c>
      <c r="G1" s="55" t="s">
        <v>352</v>
      </c>
      <c r="H1" s="71" t="s">
        <v>353</v>
      </c>
      <c r="I1" s="55" t="s">
        <v>354</v>
      </c>
      <c r="J1" s="56"/>
      <c r="K1" s="43"/>
      <c r="Q1" s="3">
        <f>IF(OR(MIN(K10:L122)&lt;0,MAX(K10:L122)&gt;0),1,0)</f>
        <v>1</v>
      </c>
      <c r="R1" s="76" t="s">
        <v>31</v>
      </c>
    </row>
    <row r="2" spans="1:18" ht="19.5" customHeight="1" thickBot="1">
      <c r="A2" s="233"/>
      <c r="B2" s="234"/>
      <c r="C2" s="59" t="s">
        <v>312</v>
      </c>
      <c r="D2" s="60" t="s">
        <v>40</v>
      </c>
      <c r="E2" s="60" t="s">
        <v>313</v>
      </c>
      <c r="F2" s="60" t="s">
        <v>39</v>
      </c>
      <c r="G2" s="60" t="s">
        <v>355</v>
      </c>
      <c r="H2" s="60" t="s">
        <v>314</v>
      </c>
      <c r="I2" s="61" t="s">
        <v>356</v>
      </c>
      <c r="J2" s="57"/>
      <c r="K2" s="18"/>
      <c r="L2"/>
      <c r="Q2" s="24">
        <f>IF(OR(MIN(K10:K122)&lt;0,MAX(K10:K122)&gt;0),1,0)</f>
        <v>1</v>
      </c>
      <c r="R2" s="76" t="s">
        <v>32</v>
      </c>
    </row>
    <row r="3" spans="1:18" ht="19.5" customHeight="1">
      <c r="A3" s="237" t="s">
        <v>136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  <c r="L3" s="235" t="s">
        <v>366</v>
      </c>
      <c r="Q3" s="24">
        <f>IF(OR(MIN(L10:L122)&lt;0,MAX(L10:L122)&gt;0),1,0)</f>
        <v>1</v>
      </c>
      <c r="R3" s="76" t="s">
        <v>33</v>
      </c>
    </row>
    <row r="4" spans="1:12" ht="19.5" customHeight="1" thickBot="1">
      <c r="A4" s="240" t="e">
        <f>"stanje na dan "&amp;IF(#REF!&lt;&gt;"",TEXT(#REF!,"DD.MM.YYYY."),"__.__.____.")</f>
        <v>#REF!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  <c r="L4" s="236"/>
    </row>
    <row r="5" spans="1:12" ht="4.5" customHeight="1">
      <c r="A5" s="32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8" ht="19.5" customHeight="1">
      <c r="A6" s="243" t="e">
        <f>"Obveznik: "&amp;IF(#REF!&lt;&gt;"",#REF!,"________")&amp;"; "&amp;IF(#REF!&lt;&gt;"",#REF!,"_____________________________________________________________"&amp;"; "&amp;IF(#REF!&lt;&gt;"",#REF!,"_______________"))</f>
        <v>#REF!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5"/>
      <c r="Q6" s="3">
        <f>IF(OR(MIN(K88,K121:K122)&lt;0,MAX(K88,K121:K122)&gt;0),1,0)</f>
        <v>1</v>
      </c>
      <c r="R6" s="76" t="s">
        <v>154</v>
      </c>
    </row>
    <row r="7" spans="1:18" ht="24.75" customHeight="1" thickBot="1">
      <c r="A7" s="246" t="s">
        <v>218</v>
      </c>
      <c r="B7" s="247"/>
      <c r="C7" s="247"/>
      <c r="D7" s="247"/>
      <c r="E7" s="247"/>
      <c r="F7" s="247"/>
      <c r="G7" s="247"/>
      <c r="H7" s="248"/>
      <c r="I7" s="66" t="s">
        <v>359</v>
      </c>
      <c r="J7" s="66" t="s">
        <v>358</v>
      </c>
      <c r="K7" s="70" t="s">
        <v>278</v>
      </c>
      <c r="L7" s="67" t="s">
        <v>279</v>
      </c>
      <c r="Q7" s="3">
        <f>IF(OR(MIN(L88,L121:L122)&lt;0,MAX(L88,L121:L122)&gt;0),1,0)</f>
        <v>1</v>
      </c>
      <c r="R7" s="76" t="s">
        <v>155</v>
      </c>
    </row>
    <row r="8" spans="1:12" ht="13.5" customHeight="1">
      <c r="A8" s="249">
        <v>1</v>
      </c>
      <c r="B8" s="249"/>
      <c r="C8" s="249"/>
      <c r="D8" s="249"/>
      <c r="E8" s="249"/>
      <c r="F8" s="249"/>
      <c r="G8" s="249"/>
      <c r="H8" s="249"/>
      <c r="I8" s="69">
        <v>2</v>
      </c>
      <c r="J8" s="69">
        <v>3</v>
      </c>
      <c r="K8" s="68">
        <v>4</v>
      </c>
      <c r="L8" s="68">
        <v>5</v>
      </c>
    </row>
    <row r="9" spans="1:12" ht="13.5" customHeight="1">
      <c r="A9" s="250" t="s">
        <v>220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2"/>
    </row>
    <row r="10" spans="1:17" ht="13.5" customHeight="1">
      <c r="A10" s="225" t="s">
        <v>221</v>
      </c>
      <c r="B10" s="226"/>
      <c r="C10" s="226"/>
      <c r="D10" s="226"/>
      <c r="E10" s="226"/>
      <c r="F10" s="226"/>
      <c r="G10" s="226"/>
      <c r="H10" s="227"/>
      <c r="I10" s="6">
        <v>1</v>
      </c>
      <c r="J10" s="7"/>
      <c r="K10" s="38"/>
      <c r="L10" s="38"/>
      <c r="Q10" s="24"/>
    </row>
    <row r="11" spans="1:12" ht="13.5" customHeight="1">
      <c r="A11" s="207" t="s">
        <v>322</v>
      </c>
      <c r="B11" s="208"/>
      <c r="C11" s="208"/>
      <c r="D11" s="208"/>
      <c r="E11" s="208"/>
      <c r="F11" s="208"/>
      <c r="G11" s="208"/>
      <c r="H11" s="209"/>
      <c r="I11" s="4">
        <v>2</v>
      </c>
      <c r="J11" s="8"/>
      <c r="K11" s="39">
        <f>K12+K19+K29+K38+K42</f>
        <v>8174564952</v>
      </c>
      <c r="L11" s="39">
        <f>L12+L19+L29+L38+L42</f>
        <v>8009668981</v>
      </c>
    </row>
    <row r="12" spans="1:12" ht="13.5" customHeight="1">
      <c r="A12" s="228" t="s">
        <v>78</v>
      </c>
      <c r="B12" s="229"/>
      <c r="C12" s="229"/>
      <c r="D12" s="229"/>
      <c r="E12" s="229"/>
      <c r="F12" s="229"/>
      <c r="G12" s="229"/>
      <c r="H12" s="230"/>
      <c r="I12" s="4">
        <v>3</v>
      </c>
      <c r="J12" s="8"/>
      <c r="K12" s="39">
        <f>SUM(K13:K18)</f>
        <v>1098511600</v>
      </c>
      <c r="L12" s="39">
        <f>SUM(L13:L18)</f>
        <v>1162860768</v>
      </c>
    </row>
    <row r="13" spans="1:12" ht="13.5" customHeight="1">
      <c r="A13" s="217" t="s">
        <v>280</v>
      </c>
      <c r="B13" s="218"/>
      <c r="C13" s="218"/>
      <c r="D13" s="218"/>
      <c r="E13" s="218"/>
      <c r="F13" s="218"/>
      <c r="G13" s="218"/>
      <c r="H13" s="219"/>
      <c r="I13" s="4">
        <v>4</v>
      </c>
      <c r="J13" s="8"/>
      <c r="K13" s="40"/>
      <c r="L13" s="40"/>
    </row>
    <row r="14" spans="1:12" ht="13.5" customHeight="1">
      <c r="A14" s="217" t="s">
        <v>326</v>
      </c>
      <c r="B14" s="218"/>
      <c r="C14" s="218"/>
      <c r="D14" s="218"/>
      <c r="E14" s="218"/>
      <c r="F14" s="218"/>
      <c r="G14" s="218"/>
      <c r="H14" s="219"/>
      <c r="I14" s="4">
        <v>5</v>
      </c>
      <c r="J14" s="8"/>
      <c r="K14" s="40">
        <v>930897823</v>
      </c>
      <c r="L14" s="40">
        <v>932379856</v>
      </c>
    </row>
    <row r="15" spans="1:12" ht="13.5" customHeight="1">
      <c r="A15" s="217" t="s">
        <v>281</v>
      </c>
      <c r="B15" s="218"/>
      <c r="C15" s="218"/>
      <c r="D15" s="218"/>
      <c r="E15" s="218"/>
      <c r="F15" s="218"/>
      <c r="G15" s="218"/>
      <c r="H15" s="219"/>
      <c r="I15" s="4">
        <v>6</v>
      </c>
      <c r="J15" s="8"/>
      <c r="K15" s="40">
        <v>77125496</v>
      </c>
      <c r="L15" s="40">
        <v>162272703</v>
      </c>
    </row>
    <row r="16" spans="1:12" ht="13.5" customHeight="1">
      <c r="A16" s="217" t="s">
        <v>85</v>
      </c>
      <c r="B16" s="218"/>
      <c r="C16" s="218"/>
      <c r="D16" s="218"/>
      <c r="E16" s="218"/>
      <c r="F16" s="218"/>
      <c r="G16" s="218"/>
      <c r="H16" s="219"/>
      <c r="I16" s="4">
        <v>7</v>
      </c>
      <c r="J16" s="8"/>
      <c r="K16" s="40">
        <v>0</v>
      </c>
      <c r="L16" s="40">
        <v>0</v>
      </c>
    </row>
    <row r="17" spans="1:12" ht="13.5" customHeight="1">
      <c r="A17" s="217" t="s">
        <v>86</v>
      </c>
      <c r="B17" s="218"/>
      <c r="C17" s="218"/>
      <c r="D17" s="218"/>
      <c r="E17" s="218"/>
      <c r="F17" s="218"/>
      <c r="G17" s="218"/>
      <c r="H17" s="219"/>
      <c r="I17" s="4">
        <v>8</v>
      </c>
      <c r="J17" s="8"/>
      <c r="K17" s="40">
        <v>90479866</v>
      </c>
      <c r="L17" s="40">
        <v>68208209</v>
      </c>
    </row>
    <row r="18" spans="1:12" ht="13.5" customHeight="1">
      <c r="A18" s="217" t="s">
        <v>87</v>
      </c>
      <c r="B18" s="218"/>
      <c r="C18" s="218"/>
      <c r="D18" s="218"/>
      <c r="E18" s="218"/>
      <c r="F18" s="218"/>
      <c r="G18" s="218"/>
      <c r="H18" s="219"/>
      <c r="I18" s="4">
        <v>9</v>
      </c>
      <c r="J18" s="8"/>
      <c r="K18" s="40">
        <v>8415</v>
      </c>
      <c r="L18" s="40">
        <v>0</v>
      </c>
    </row>
    <row r="19" spans="1:12" ht="13.5" customHeight="1">
      <c r="A19" s="228" t="s">
        <v>79</v>
      </c>
      <c r="B19" s="229"/>
      <c r="C19" s="229"/>
      <c r="D19" s="229"/>
      <c r="E19" s="229"/>
      <c r="F19" s="229"/>
      <c r="G19" s="229"/>
      <c r="H19" s="230"/>
      <c r="I19" s="4">
        <v>10</v>
      </c>
      <c r="J19" s="8"/>
      <c r="K19" s="39">
        <f>SUM(K20:K28)</f>
        <v>6507334421</v>
      </c>
      <c r="L19" s="39">
        <f>SUM(L20:L28)</f>
        <v>6335945010</v>
      </c>
    </row>
    <row r="20" spans="1:12" ht="13.5" customHeight="1">
      <c r="A20" s="217" t="s">
        <v>88</v>
      </c>
      <c r="B20" s="218"/>
      <c r="C20" s="218"/>
      <c r="D20" s="218"/>
      <c r="E20" s="218"/>
      <c r="F20" s="218"/>
      <c r="G20" s="218"/>
      <c r="H20" s="219"/>
      <c r="I20" s="4">
        <v>11</v>
      </c>
      <c r="J20" s="8"/>
      <c r="K20" s="40">
        <v>37909839</v>
      </c>
      <c r="L20" s="40">
        <v>37668031</v>
      </c>
    </row>
    <row r="21" spans="1:12" ht="13.5" customHeight="1">
      <c r="A21" s="217" t="s">
        <v>41</v>
      </c>
      <c r="B21" s="218"/>
      <c r="C21" s="218"/>
      <c r="D21" s="218"/>
      <c r="E21" s="218"/>
      <c r="F21" s="218"/>
      <c r="G21" s="218"/>
      <c r="H21" s="219"/>
      <c r="I21" s="4">
        <v>12</v>
      </c>
      <c r="J21" s="8"/>
      <c r="K21" s="40">
        <v>3595984897</v>
      </c>
      <c r="L21" s="40">
        <v>3717848754</v>
      </c>
    </row>
    <row r="22" spans="1:12" ht="13.5" customHeight="1">
      <c r="A22" s="217" t="s">
        <v>89</v>
      </c>
      <c r="B22" s="218"/>
      <c r="C22" s="218"/>
      <c r="D22" s="218"/>
      <c r="E22" s="218"/>
      <c r="F22" s="218"/>
      <c r="G22" s="218"/>
      <c r="H22" s="219"/>
      <c r="I22" s="4">
        <v>13</v>
      </c>
      <c r="J22" s="8"/>
      <c r="K22" s="40">
        <v>2163459362</v>
      </c>
      <c r="L22" s="40">
        <v>1989184886</v>
      </c>
    </row>
    <row r="23" spans="1:12" ht="13.5" customHeight="1">
      <c r="A23" s="217" t="s">
        <v>377</v>
      </c>
      <c r="B23" s="218"/>
      <c r="C23" s="218"/>
      <c r="D23" s="218"/>
      <c r="E23" s="218"/>
      <c r="F23" s="218"/>
      <c r="G23" s="218"/>
      <c r="H23" s="219"/>
      <c r="I23" s="4">
        <v>14</v>
      </c>
      <c r="J23" s="8"/>
      <c r="K23" s="40">
        <v>229701823</v>
      </c>
      <c r="L23" s="40">
        <v>189064320</v>
      </c>
    </row>
    <row r="24" spans="1:12" ht="13.5" customHeight="1">
      <c r="A24" s="217" t="s">
        <v>378</v>
      </c>
      <c r="B24" s="218"/>
      <c r="C24" s="218"/>
      <c r="D24" s="218"/>
      <c r="E24" s="218"/>
      <c r="F24" s="218"/>
      <c r="G24" s="218"/>
      <c r="H24" s="219"/>
      <c r="I24" s="4">
        <v>15</v>
      </c>
      <c r="J24" s="8"/>
      <c r="K24" s="40">
        <v>0</v>
      </c>
      <c r="L24" s="40">
        <v>0</v>
      </c>
    </row>
    <row r="25" spans="1:12" ht="13.5" customHeight="1">
      <c r="A25" s="217" t="s">
        <v>235</v>
      </c>
      <c r="B25" s="218"/>
      <c r="C25" s="218"/>
      <c r="D25" s="218"/>
      <c r="E25" s="218"/>
      <c r="F25" s="218"/>
      <c r="G25" s="218"/>
      <c r="H25" s="219"/>
      <c r="I25" s="4">
        <v>16</v>
      </c>
      <c r="J25" s="8"/>
      <c r="K25" s="40">
        <v>1056626</v>
      </c>
      <c r="L25" s="40">
        <v>4171262</v>
      </c>
    </row>
    <row r="26" spans="1:12" ht="13.5" customHeight="1">
      <c r="A26" s="217" t="s">
        <v>236</v>
      </c>
      <c r="B26" s="218"/>
      <c r="C26" s="218"/>
      <c r="D26" s="218"/>
      <c r="E26" s="218"/>
      <c r="F26" s="218"/>
      <c r="G26" s="218"/>
      <c r="H26" s="219"/>
      <c r="I26" s="4">
        <v>17</v>
      </c>
      <c r="J26" s="8"/>
      <c r="K26" s="40">
        <v>470955800</v>
      </c>
      <c r="L26" s="40">
        <v>390421259</v>
      </c>
    </row>
    <row r="27" spans="1:12" ht="13.5" customHeight="1">
      <c r="A27" s="217" t="s">
        <v>237</v>
      </c>
      <c r="B27" s="218"/>
      <c r="C27" s="218"/>
      <c r="D27" s="218"/>
      <c r="E27" s="218"/>
      <c r="F27" s="218"/>
      <c r="G27" s="218"/>
      <c r="H27" s="219"/>
      <c r="I27" s="4">
        <v>18</v>
      </c>
      <c r="J27" s="8"/>
      <c r="K27" s="40">
        <v>8266074</v>
      </c>
      <c r="L27" s="40">
        <v>7586498</v>
      </c>
    </row>
    <row r="28" spans="1:12" ht="13.5" customHeight="1">
      <c r="A28" s="217" t="s">
        <v>238</v>
      </c>
      <c r="B28" s="218"/>
      <c r="C28" s="218"/>
      <c r="D28" s="218"/>
      <c r="E28" s="218"/>
      <c r="F28" s="218"/>
      <c r="G28" s="218"/>
      <c r="H28" s="219"/>
      <c r="I28" s="4">
        <v>19</v>
      </c>
      <c r="J28" s="8"/>
      <c r="K28" s="40">
        <v>0</v>
      </c>
      <c r="L28" s="40">
        <v>0</v>
      </c>
    </row>
    <row r="29" spans="1:12" ht="13.5" customHeight="1">
      <c r="A29" s="228" t="s">
        <v>206</v>
      </c>
      <c r="B29" s="229"/>
      <c r="C29" s="229"/>
      <c r="D29" s="229"/>
      <c r="E29" s="229"/>
      <c r="F29" s="229"/>
      <c r="G29" s="229"/>
      <c r="H29" s="230"/>
      <c r="I29" s="4">
        <v>20</v>
      </c>
      <c r="J29" s="8"/>
      <c r="K29" s="39">
        <f>SUM(K30:K37)</f>
        <v>490602479</v>
      </c>
      <c r="L29" s="39">
        <f>SUM(L30:L37)</f>
        <v>421744700</v>
      </c>
    </row>
    <row r="30" spans="1:12" ht="13.5" customHeight="1">
      <c r="A30" s="217" t="s">
        <v>239</v>
      </c>
      <c r="B30" s="218"/>
      <c r="C30" s="218"/>
      <c r="D30" s="218"/>
      <c r="E30" s="218"/>
      <c r="F30" s="218"/>
      <c r="G30" s="218"/>
      <c r="H30" s="219"/>
      <c r="I30" s="4">
        <v>21</v>
      </c>
      <c r="J30" s="8"/>
      <c r="K30" s="40">
        <v>374919083</v>
      </c>
      <c r="L30" s="40">
        <v>380168250</v>
      </c>
    </row>
    <row r="31" spans="1:12" ht="13.5" customHeight="1">
      <c r="A31" s="217" t="s">
        <v>240</v>
      </c>
      <c r="B31" s="218"/>
      <c r="C31" s="218"/>
      <c r="D31" s="218"/>
      <c r="E31" s="218"/>
      <c r="F31" s="218"/>
      <c r="G31" s="218"/>
      <c r="H31" s="219"/>
      <c r="I31" s="4">
        <v>22</v>
      </c>
      <c r="J31" s="8"/>
      <c r="K31" s="40">
        <v>0</v>
      </c>
      <c r="L31" s="40">
        <v>0</v>
      </c>
    </row>
    <row r="32" spans="1:12" ht="13.5" customHeight="1">
      <c r="A32" s="217" t="s">
        <v>241</v>
      </c>
      <c r="B32" s="218"/>
      <c r="C32" s="218"/>
      <c r="D32" s="218"/>
      <c r="E32" s="218"/>
      <c r="F32" s="218"/>
      <c r="G32" s="218"/>
      <c r="H32" s="219"/>
      <c r="I32" s="4">
        <v>23</v>
      </c>
      <c r="J32" s="8"/>
      <c r="K32" s="40">
        <v>1161000</v>
      </c>
      <c r="L32" s="40">
        <v>1161000</v>
      </c>
    </row>
    <row r="33" spans="1:12" ht="13.5" customHeight="1">
      <c r="A33" s="217" t="s">
        <v>252</v>
      </c>
      <c r="B33" s="218"/>
      <c r="C33" s="218"/>
      <c r="D33" s="218"/>
      <c r="E33" s="218"/>
      <c r="F33" s="218"/>
      <c r="G33" s="218"/>
      <c r="H33" s="219"/>
      <c r="I33" s="4">
        <v>24</v>
      </c>
      <c r="J33" s="8"/>
      <c r="K33" s="40">
        <v>0</v>
      </c>
      <c r="L33" s="40">
        <v>0</v>
      </c>
    </row>
    <row r="34" spans="1:12" ht="13.5" customHeight="1">
      <c r="A34" s="217" t="s">
        <v>253</v>
      </c>
      <c r="B34" s="218"/>
      <c r="C34" s="218"/>
      <c r="D34" s="218"/>
      <c r="E34" s="218"/>
      <c r="F34" s="218"/>
      <c r="G34" s="218"/>
      <c r="H34" s="219"/>
      <c r="I34" s="4">
        <v>25</v>
      </c>
      <c r="J34" s="8"/>
      <c r="K34" s="40">
        <v>107548261</v>
      </c>
      <c r="L34" s="40">
        <v>34079175</v>
      </c>
    </row>
    <row r="35" spans="1:12" ht="13.5" customHeight="1">
      <c r="A35" s="217" t="s">
        <v>254</v>
      </c>
      <c r="B35" s="218"/>
      <c r="C35" s="218"/>
      <c r="D35" s="218"/>
      <c r="E35" s="218"/>
      <c r="F35" s="218"/>
      <c r="G35" s="218"/>
      <c r="H35" s="219"/>
      <c r="I35" s="4">
        <v>26</v>
      </c>
      <c r="J35" s="8"/>
      <c r="K35" s="40">
        <v>6974135</v>
      </c>
      <c r="L35" s="40">
        <v>6336275</v>
      </c>
    </row>
    <row r="36" spans="1:12" ht="13.5" customHeight="1">
      <c r="A36" s="217" t="s">
        <v>242</v>
      </c>
      <c r="B36" s="218"/>
      <c r="C36" s="218"/>
      <c r="D36" s="218"/>
      <c r="E36" s="218"/>
      <c r="F36" s="218"/>
      <c r="G36" s="218"/>
      <c r="H36" s="219"/>
      <c r="I36" s="4">
        <v>27</v>
      </c>
      <c r="J36" s="8"/>
      <c r="K36" s="40">
        <v>0</v>
      </c>
      <c r="L36" s="40">
        <v>0</v>
      </c>
    </row>
    <row r="37" spans="1:12" ht="13.5" customHeight="1">
      <c r="A37" s="217" t="s">
        <v>198</v>
      </c>
      <c r="B37" s="218"/>
      <c r="C37" s="218"/>
      <c r="D37" s="218"/>
      <c r="E37" s="218"/>
      <c r="F37" s="218"/>
      <c r="G37" s="218"/>
      <c r="H37" s="219"/>
      <c r="I37" s="4">
        <v>28</v>
      </c>
      <c r="J37" s="8"/>
      <c r="K37" s="40">
        <v>0</v>
      </c>
      <c r="L37" s="40">
        <v>0</v>
      </c>
    </row>
    <row r="38" spans="1:12" ht="13.5" customHeight="1">
      <c r="A38" s="228" t="s">
        <v>199</v>
      </c>
      <c r="B38" s="229"/>
      <c r="C38" s="229"/>
      <c r="D38" s="229"/>
      <c r="E38" s="229"/>
      <c r="F38" s="229"/>
      <c r="G38" s="229"/>
      <c r="H38" s="230"/>
      <c r="I38" s="4">
        <v>29</v>
      </c>
      <c r="J38" s="8"/>
      <c r="K38" s="39">
        <f>SUM(K39:K41)</f>
        <v>31890068</v>
      </c>
      <c r="L38" s="39">
        <f>SUM(L39:L41)</f>
        <v>32186689</v>
      </c>
    </row>
    <row r="39" spans="1:12" ht="13.5" customHeight="1">
      <c r="A39" s="217" t="s">
        <v>243</v>
      </c>
      <c r="B39" s="218"/>
      <c r="C39" s="218"/>
      <c r="D39" s="218"/>
      <c r="E39" s="218"/>
      <c r="F39" s="218"/>
      <c r="G39" s="218"/>
      <c r="H39" s="219"/>
      <c r="I39" s="4">
        <v>30</v>
      </c>
      <c r="J39" s="8"/>
      <c r="K39" s="40">
        <v>0</v>
      </c>
      <c r="L39" s="40">
        <v>0</v>
      </c>
    </row>
    <row r="40" spans="1:12" ht="13.5" customHeight="1">
      <c r="A40" s="217" t="s">
        <v>244</v>
      </c>
      <c r="B40" s="218"/>
      <c r="C40" s="218"/>
      <c r="D40" s="218"/>
      <c r="E40" s="218"/>
      <c r="F40" s="218"/>
      <c r="G40" s="218"/>
      <c r="H40" s="219"/>
      <c r="I40" s="4">
        <v>31</v>
      </c>
      <c r="J40" s="8"/>
      <c r="K40" s="40">
        <v>21407035</v>
      </c>
      <c r="L40" s="40">
        <v>19868966</v>
      </c>
    </row>
    <row r="41" spans="1:12" ht="13.5" customHeight="1">
      <c r="A41" s="217" t="s">
        <v>245</v>
      </c>
      <c r="B41" s="218"/>
      <c r="C41" s="218"/>
      <c r="D41" s="218"/>
      <c r="E41" s="218"/>
      <c r="F41" s="218"/>
      <c r="G41" s="218"/>
      <c r="H41" s="219"/>
      <c r="I41" s="4">
        <v>32</v>
      </c>
      <c r="J41" s="8"/>
      <c r="K41" s="40">
        <v>10483033</v>
      </c>
      <c r="L41" s="40">
        <v>12317723</v>
      </c>
    </row>
    <row r="42" spans="1:12" ht="13.5" customHeight="1">
      <c r="A42" s="228" t="s">
        <v>200</v>
      </c>
      <c r="B42" s="229"/>
      <c r="C42" s="229"/>
      <c r="D42" s="229"/>
      <c r="E42" s="229"/>
      <c r="F42" s="229"/>
      <c r="G42" s="229"/>
      <c r="H42" s="230"/>
      <c r="I42" s="4">
        <v>33</v>
      </c>
      <c r="J42" s="8"/>
      <c r="K42" s="40">
        <v>46226384</v>
      </c>
      <c r="L42" s="40">
        <v>56931814</v>
      </c>
    </row>
    <row r="43" spans="1:12" ht="13.5" customHeight="1">
      <c r="A43" s="207" t="s">
        <v>68</v>
      </c>
      <c r="B43" s="208"/>
      <c r="C43" s="208"/>
      <c r="D43" s="208"/>
      <c r="E43" s="208"/>
      <c r="F43" s="208"/>
      <c r="G43" s="208"/>
      <c r="H43" s="209"/>
      <c r="I43" s="4">
        <v>34</v>
      </c>
      <c r="J43" s="8"/>
      <c r="K43" s="39">
        <f>K44+K52+K59+K67</f>
        <v>6213351680</v>
      </c>
      <c r="L43" s="39">
        <f>L44+L52+L59+L67</f>
        <v>5467297970</v>
      </c>
    </row>
    <row r="44" spans="1:12" ht="13.5" customHeight="1">
      <c r="A44" s="228" t="s">
        <v>270</v>
      </c>
      <c r="B44" s="229"/>
      <c r="C44" s="229"/>
      <c r="D44" s="229"/>
      <c r="E44" s="229"/>
      <c r="F44" s="229"/>
      <c r="G44" s="229"/>
      <c r="H44" s="230"/>
      <c r="I44" s="4">
        <v>35</v>
      </c>
      <c r="J44" s="8"/>
      <c r="K44" s="39">
        <f>SUM(K45:K51)</f>
        <v>254665414</v>
      </c>
      <c r="L44" s="39">
        <f>SUM(L45:L51)</f>
        <v>216334557</v>
      </c>
    </row>
    <row r="45" spans="1:12" ht="13.5" customHeight="1">
      <c r="A45" s="217" t="s">
        <v>300</v>
      </c>
      <c r="B45" s="218"/>
      <c r="C45" s="218"/>
      <c r="D45" s="218"/>
      <c r="E45" s="218"/>
      <c r="F45" s="218"/>
      <c r="G45" s="218"/>
      <c r="H45" s="219"/>
      <c r="I45" s="4">
        <v>36</v>
      </c>
      <c r="J45" s="8"/>
      <c r="K45" s="40">
        <v>149460354</v>
      </c>
      <c r="L45" s="40">
        <v>101783434</v>
      </c>
    </row>
    <row r="46" spans="1:12" ht="13.5" customHeight="1">
      <c r="A46" s="217" t="s">
        <v>301</v>
      </c>
      <c r="B46" s="218"/>
      <c r="C46" s="218"/>
      <c r="D46" s="218"/>
      <c r="E46" s="218"/>
      <c r="F46" s="218"/>
      <c r="G46" s="218"/>
      <c r="H46" s="219"/>
      <c r="I46" s="4">
        <v>37</v>
      </c>
      <c r="J46" s="8"/>
      <c r="K46" s="40">
        <v>0</v>
      </c>
      <c r="L46" s="40">
        <v>0</v>
      </c>
    </row>
    <row r="47" spans="1:12" ht="13.5" customHeight="1">
      <c r="A47" s="217" t="s">
        <v>255</v>
      </c>
      <c r="B47" s="218"/>
      <c r="C47" s="218"/>
      <c r="D47" s="218"/>
      <c r="E47" s="218"/>
      <c r="F47" s="218"/>
      <c r="G47" s="218"/>
      <c r="H47" s="219"/>
      <c r="I47" s="4">
        <v>38</v>
      </c>
      <c r="J47" s="8"/>
      <c r="K47" s="40">
        <v>0</v>
      </c>
      <c r="L47" s="40">
        <v>0</v>
      </c>
    </row>
    <row r="48" spans="1:12" ht="13.5" customHeight="1">
      <c r="A48" s="217" t="s">
        <v>256</v>
      </c>
      <c r="B48" s="218"/>
      <c r="C48" s="218"/>
      <c r="D48" s="218"/>
      <c r="E48" s="218"/>
      <c r="F48" s="218"/>
      <c r="G48" s="218"/>
      <c r="H48" s="219"/>
      <c r="I48" s="4">
        <v>39</v>
      </c>
      <c r="J48" s="8"/>
      <c r="K48" s="40">
        <v>105205060</v>
      </c>
      <c r="L48" s="40">
        <v>113300322</v>
      </c>
    </row>
    <row r="49" spans="1:12" ht="13.5" customHeight="1">
      <c r="A49" s="217" t="s">
        <v>257</v>
      </c>
      <c r="B49" s="218"/>
      <c r="C49" s="218"/>
      <c r="D49" s="218"/>
      <c r="E49" s="218"/>
      <c r="F49" s="218"/>
      <c r="G49" s="218"/>
      <c r="H49" s="219"/>
      <c r="I49" s="4">
        <v>40</v>
      </c>
      <c r="J49" s="8"/>
      <c r="K49" s="40">
        <v>0</v>
      </c>
      <c r="L49" s="40">
        <v>1250801</v>
      </c>
    </row>
    <row r="50" spans="1:12" ht="13.5" customHeight="1">
      <c r="A50" s="217" t="s">
        <v>258</v>
      </c>
      <c r="B50" s="218"/>
      <c r="C50" s="218"/>
      <c r="D50" s="218"/>
      <c r="E50" s="218"/>
      <c r="F50" s="218"/>
      <c r="G50" s="218"/>
      <c r="H50" s="219"/>
      <c r="I50" s="4">
        <v>41</v>
      </c>
      <c r="J50" s="8"/>
      <c r="K50" s="40">
        <v>0</v>
      </c>
      <c r="L50" s="40">
        <v>0</v>
      </c>
    </row>
    <row r="51" spans="1:12" ht="13.5" customHeight="1">
      <c r="A51" s="217" t="s">
        <v>259</v>
      </c>
      <c r="B51" s="218"/>
      <c r="C51" s="218"/>
      <c r="D51" s="218"/>
      <c r="E51" s="218"/>
      <c r="F51" s="218"/>
      <c r="G51" s="218"/>
      <c r="H51" s="219"/>
      <c r="I51" s="4">
        <v>42</v>
      </c>
      <c r="J51" s="8"/>
      <c r="K51" s="40">
        <v>0</v>
      </c>
      <c r="L51" s="40">
        <v>0</v>
      </c>
    </row>
    <row r="52" spans="1:12" ht="13.5" customHeight="1">
      <c r="A52" s="228" t="s">
        <v>271</v>
      </c>
      <c r="B52" s="229"/>
      <c r="C52" s="229"/>
      <c r="D52" s="229"/>
      <c r="E52" s="229"/>
      <c r="F52" s="229"/>
      <c r="G52" s="229"/>
      <c r="H52" s="230"/>
      <c r="I52" s="4">
        <v>43</v>
      </c>
      <c r="J52" s="8"/>
      <c r="K52" s="39">
        <f>SUM(K53:K58)</f>
        <v>1504898612</v>
      </c>
      <c r="L52" s="39">
        <f>SUM(L53:L58)</f>
        <v>1504223634</v>
      </c>
    </row>
    <row r="53" spans="1:12" ht="13.5" customHeight="1">
      <c r="A53" s="217" t="s">
        <v>71</v>
      </c>
      <c r="B53" s="218"/>
      <c r="C53" s="218"/>
      <c r="D53" s="218"/>
      <c r="E53" s="218"/>
      <c r="F53" s="218"/>
      <c r="G53" s="218"/>
      <c r="H53" s="219"/>
      <c r="I53" s="4">
        <v>44</v>
      </c>
      <c r="J53" s="8"/>
      <c r="K53" s="40">
        <v>0</v>
      </c>
      <c r="L53" s="40">
        <v>0</v>
      </c>
    </row>
    <row r="54" spans="1:12" ht="13.5" customHeight="1">
      <c r="A54" s="217" t="s">
        <v>72</v>
      </c>
      <c r="B54" s="218"/>
      <c r="C54" s="218"/>
      <c r="D54" s="218"/>
      <c r="E54" s="218"/>
      <c r="F54" s="218"/>
      <c r="G54" s="218"/>
      <c r="H54" s="219"/>
      <c r="I54" s="4">
        <v>45</v>
      </c>
      <c r="J54" s="8"/>
      <c r="K54" s="40">
        <v>1367257165</v>
      </c>
      <c r="L54" s="40">
        <v>1422359604</v>
      </c>
    </row>
    <row r="55" spans="1:12" ht="13.5" customHeight="1">
      <c r="A55" s="217" t="s">
        <v>73</v>
      </c>
      <c r="B55" s="218"/>
      <c r="C55" s="218"/>
      <c r="D55" s="218"/>
      <c r="E55" s="218"/>
      <c r="F55" s="218"/>
      <c r="G55" s="218"/>
      <c r="H55" s="219"/>
      <c r="I55" s="4">
        <v>46</v>
      </c>
      <c r="J55" s="8"/>
      <c r="K55" s="40">
        <v>0</v>
      </c>
      <c r="L55" s="40">
        <v>0</v>
      </c>
    </row>
    <row r="56" spans="1:12" ht="13.5" customHeight="1">
      <c r="A56" s="217" t="s">
        <v>74</v>
      </c>
      <c r="B56" s="218"/>
      <c r="C56" s="218"/>
      <c r="D56" s="218"/>
      <c r="E56" s="218"/>
      <c r="F56" s="218"/>
      <c r="G56" s="218"/>
      <c r="H56" s="219"/>
      <c r="I56" s="4">
        <v>47</v>
      </c>
      <c r="J56" s="8"/>
      <c r="K56" s="40">
        <v>134583</v>
      </c>
      <c r="L56" s="40">
        <v>93298</v>
      </c>
    </row>
    <row r="57" spans="1:12" ht="13.5" customHeight="1">
      <c r="A57" s="217" t="s">
        <v>319</v>
      </c>
      <c r="B57" s="218"/>
      <c r="C57" s="218"/>
      <c r="D57" s="218"/>
      <c r="E57" s="218"/>
      <c r="F57" s="218"/>
      <c r="G57" s="218"/>
      <c r="H57" s="219"/>
      <c r="I57" s="4">
        <v>48</v>
      </c>
      <c r="J57" s="8"/>
      <c r="K57" s="40">
        <v>52348187</v>
      </c>
      <c r="L57" s="40">
        <v>30683022</v>
      </c>
    </row>
    <row r="58" spans="1:12" ht="13.5" customHeight="1">
      <c r="A58" s="217" t="s">
        <v>320</v>
      </c>
      <c r="B58" s="218"/>
      <c r="C58" s="218"/>
      <c r="D58" s="218"/>
      <c r="E58" s="218"/>
      <c r="F58" s="218"/>
      <c r="G58" s="218"/>
      <c r="H58" s="219"/>
      <c r="I58" s="4">
        <v>49</v>
      </c>
      <c r="J58" s="8"/>
      <c r="K58" s="40">
        <v>85158677</v>
      </c>
      <c r="L58" s="40">
        <v>51087710</v>
      </c>
    </row>
    <row r="59" spans="1:12" ht="13.5" customHeight="1">
      <c r="A59" s="228" t="s">
        <v>272</v>
      </c>
      <c r="B59" s="229"/>
      <c r="C59" s="229"/>
      <c r="D59" s="229"/>
      <c r="E59" s="229"/>
      <c r="F59" s="229"/>
      <c r="G59" s="229"/>
      <c r="H59" s="230"/>
      <c r="I59" s="4">
        <v>50</v>
      </c>
      <c r="J59" s="8"/>
      <c r="K59" s="39">
        <f>SUM(K60:K66)</f>
        <v>259092032</v>
      </c>
      <c r="L59" s="39">
        <f>SUM(L60:L66)</f>
        <v>465104336</v>
      </c>
    </row>
    <row r="60" spans="1:12" ht="13.5" customHeight="1">
      <c r="A60" s="217" t="s">
        <v>239</v>
      </c>
      <c r="B60" s="218"/>
      <c r="C60" s="218"/>
      <c r="D60" s="218"/>
      <c r="E60" s="218"/>
      <c r="F60" s="218"/>
      <c r="G60" s="218"/>
      <c r="H60" s="219"/>
      <c r="I60" s="4">
        <v>51</v>
      </c>
      <c r="J60" s="8"/>
      <c r="K60" s="40"/>
      <c r="L60" s="40"/>
    </row>
    <row r="61" spans="1:12" ht="13.5" customHeight="1">
      <c r="A61" s="217" t="s">
        <v>240</v>
      </c>
      <c r="B61" s="218"/>
      <c r="C61" s="218"/>
      <c r="D61" s="218"/>
      <c r="E61" s="218"/>
      <c r="F61" s="218"/>
      <c r="G61" s="218"/>
      <c r="H61" s="219"/>
      <c r="I61" s="4">
        <v>52</v>
      </c>
      <c r="J61" s="8"/>
      <c r="K61" s="40"/>
      <c r="L61" s="40"/>
    </row>
    <row r="62" spans="1:12" ht="13.5" customHeight="1">
      <c r="A62" s="217" t="s">
        <v>70</v>
      </c>
      <c r="B62" s="218"/>
      <c r="C62" s="218"/>
      <c r="D62" s="218"/>
      <c r="E62" s="218"/>
      <c r="F62" s="218"/>
      <c r="G62" s="218"/>
      <c r="H62" s="219"/>
      <c r="I62" s="4">
        <v>53</v>
      </c>
      <c r="J62" s="8"/>
      <c r="K62" s="40"/>
      <c r="L62" s="40"/>
    </row>
    <row r="63" spans="1:12" ht="13.5" customHeight="1">
      <c r="A63" s="217" t="s">
        <v>252</v>
      </c>
      <c r="B63" s="218"/>
      <c r="C63" s="218"/>
      <c r="D63" s="218"/>
      <c r="E63" s="218"/>
      <c r="F63" s="218"/>
      <c r="G63" s="218"/>
      <c r="H63" s="219"/>
      <c r="I63" s="4">
        <v>54</v>
      </c>
      <c r="J63" s="8"/>
      <c r="K63" s="40"/>
      <c r="L63" s="40"/>
    </row>
    <row r="64" spans="1:12" ht="13.5" customHeight="1">
      <c r="A64" s="217" t="s">
        <v>253</v>
      </c>
      <c r="B64" s="218"/>
      <c r="C64" s="218"/>
      <c r="D64" s="218"/>
      <c r="E64" s="218"/>
      <c r="F64" s="218"/>
      <c r="G64" s="218"/>
      <c r="H64" s="219"/>
      <c r="I64" s="4">
        <v>55</v>
      </c>
      <c r="J64" s="8"/>
      <c r="K64" s="40">
        <v>259092032</v>
      </c>
      <c r="L64" s="40">
        <v>465104336</v>
      </c>
    </row>
    <row r="65" spans="1:12" ht="13.5" customHeight="1">
      <c r="A65" s="217" t="s">
        <v>254</v>
      </c>
      <c r="B65" s="218"/>
      <c r="C65" s="218"/>
      <c r="D65" s="218"/>
      <c r="E65" s="218"/>
      <c r="F65" s="218"/>
      <c r="G65" s="218"/>
      <c r="H65" s="219"/>
      <c r="I65" s="4">
        <v>56</v>
      </c>
      <c r="J65" s="8"/>
      <c r="K65" s="40">
        <v>0</v>
      </c>
      <c r="L65" s="40">
        <v>0</v>
      </c>
    </row>
    <row r="66" spans="1:12" ht="13.5" customHeight="1">
      <c r="A66" s="217" t="s">
        <v>399</v>
      </c>
      <c r="B66" s="218"/>
      <c r="C66" s="218"/>
      <c r="D66" s="218"/>
      <c r="E66" s="218"/>
      <c r="F66" s="218"/>
      <c r="G66" s="218"/>
      <c r="H66" s="219"/>
      <c r="I66" s="4">
        <v>57</v>
      </c>
      <c r="J66" s="8"/>
      <c r="K66" s="40">
        <v>0</v>
      </c>
      <c r="L66" s="40">
        <v>0</v>
      </c>
    </row>
    <row r="67" spans="1:12" ht="13.5" customHeight="1">
      <c r="A67" s="228" t="s">
        <v>80</v>
      </c>
      <c r="B67" s="229"/>
      <c r="C67" s="229"/>
      <c r="D67" s="229"/>
      <c r="E67" s="229"/>
      <c r="F67" s="229"/>
      <c r="G67" s="229"/>
      <c r="H67" s="230"/>
      <c r="I67" s="4">
        <v>58</v>
      </c>
      <c r="J67" s="8"/>
      <c r="K67" s="40">
        <v>4194695622</v>
      </c>
      <c r="L67" s="40">
        <v>3281635443</v>
      </c>
    </row>
    <row r="68" spans="1:12" ht="13.5" customHeight="1">
      <c r="A68" s="207" t="s">
        <v>215</v>
      </c>
      <c r="B68" s="208"/>
      <c r="C68" s="208"/>
      <c r="D68" s="208"/>
      <c r="E68" s="208"/>
      <c r="F68" s="208"/>
      <c r="G68" s="208"/>
      <c r="H68" s="209"/>
      <c r="I68" s="4">
        <v>59</v>
      </c>
      <c r="J68" s="8"/>
      <c r="K68" s="40">
        <v>84042266</v>
      </c>
      <c r="L68" s="40">
        <v>110743518</v>
      </c>
    </row>
    <row r="69" spans="1:12" ht="13.5" customHeight="1">
      <c r="A69" s="207" t="s">
        <v>69</v>
      </c>
      <c r="B69" s="208"/>
      <c r="C69" s="208"/>
      <c r="D69" s="208"/>
      <c r="E69" s="208"/>
      <c r="F69" s="208"/>
      <c r="G69" s="208"/>
      <c r="H69" s="209"/>
      <c r="I69" s="4">
        <v>60</v>
      </c>
      <c r="J69" s="8"/>
      <c r="K69" s="39">
        <f>K10+K11+K43+K68</f>
        <v>14471958898</v>
      </c>
      <c r="L69" s="39">
        <f>L10+L11+L43+L68</f>
        <v>13587710469</v>
      </c>
    </row>
    <row r="70" spans="1:12" ht="13.5" customHeight="1">
      <c r="A70" s="222" t="s">
        <v>260</v>
      </c>
      <c r="B70" s="223"/>
      <c r="C70" s="223"/>
      <c r="D70" s="223"/>
      <c r="E70" s="223"/>
      <c r="F70" s="223"/>
      <c r="G70" s="223"/>
      <c r="H70" s="224"/>
      <c r="I70" s="5">
        <v>61</v>
      </c>
      <c r="J70" s="9"/>
      <c r="K70" s="41"/>
      <c r="L70" s="41"/>
    </row>
    <row r="71" spans="1:12" ht="13.5" customHeight="1">
      <c r="A71" s="213" t="s">
        <v>217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1"/>
    </row>
    <row r="72" spans="1:12" ht="13.5" customHeight="1">
      <c r="A72" s="225" t="s">
        <v>207</v>
      </c>
      <c r="B72" s="226"/>
      <c r="C72" s="226"/>
      <c r="D72" s="226"/>
      <c r="E72" s="226"/>
      <c r="F72" s="226"/>
      <c r="G72" s="226"/>
      <c r="H72" s="227"/>
      <c r="I72" s="6">
        <v>62</v>
      </c>
      <c r="J72" s="7"/>
      <c r="K72" s="54">
        <f>K73+K74+K75+K81+K82+K85+K88</f>
        <v>12011966595</v>
      </c>
      <c r="L72" s="54">
        <f>L73+L74+L75+L81+L82+L85+L88</f>
        <v>11058618486</v>
      </c>
    </row>
    <row r="73" spans="1:12" ht="13.5" customHeight="1">
      <c r="A73" s="228" t="s">
        <v>305</v>
      </c>
      <c r="B73" s="229"/>
      <c r="C73" s="229"/>
      <c r="D73" s="229"/>
      <c r="E73" s="229"/>
      <c r="F73" s="229"/>
      <c r="G73" s="229"/>
      <c r="H73" s="230"/>
      <c r="I73" s="4">
        <v>63</v>
      </c>
      <c r="J73" s="8"/>
      <c r="K73" s="40">
        <v>8188853500</v>
      </c>
      <c r="L73" s="40">
        <v>8188853500</v>
      </c>
    </row>
    <row r="74" spans="1:12" ht="13.5" customHeight="1">
      <c r="A74" s="228" t="s">
        <v>306</v>
      </c>
      <c r="B74" s="229"/>
      <c r="C74" s="229"/>
      <c r="D74" s="229"/>
      <c r="E74" s="229"/>
      <c r="F74" s="229"/>
      <c r="G74" s="229"/>
      <c r="H74" s="230"/>
      <c r="I74" s="4">
        <v>64</v>
      </c>
      <c r="J74" s="8"/>
      <c r="K74" s="40">
        <v>0</v>
      </c>
      <c r="L74" s="40">
        <v>0</v>
      </c>
    </row>
    <row r="75" spans="1:12" ht="13.5" customHeight="1">
      <c r="A75" s="228" t="s">
        <v>307</v>
      </c>
      <c r="B75" s="229"/>
      <c r="C75" s="229"/>
      <c r="D75" s="229"/>
      <c r="E75" s="229"/>
      <c r="F75" s="229"/>
      <c r="G75" s="229"/>
      <c r="H75" s="230"/>
      <c r="I75" s="4">
        <v>65</v>
      </c>
      <c r="J75" s="8"/>
      <c r="K75" s="39">
        <f>K76+K77-K78+K79+K80</f>
        <v>409442675</v>
      </c>
      <c r="L75" s="39">
        <f>L76+L77-L78+L79+L80</f>
        <v>409442675</v>
      </c>
    </row>
    <row r="76" spans="1:12" ht="13.5" customHeight="1">
      <c r="A76" s="217" t="s">
        <v>308</v>
      </c>
      <c r="B76" s="218"/>
      <c r="C76" s="218"/>
      <c r="D76" s="218"/>
      <c r="E76" s="218"/>
      <c r="F76" s="218"/>
      <c r="G76" s="218"/>
      <c r="H76" s="219"/>
      <c r="I76" s="4">
        <v>66</v>
      </c>
      <c r="J76" s="8"/>
      <c r="K76" s="40">
        <v>409442675</v>
      </c>
      <c r="L76" s="40">
        <v>409442675</v>
      </c>
    </row>
    <row r="77" spans="1:12" ht="13.5" customHeight="1">
      <c r="A77" s="217" t="s">
        <v>309</v>
      </c>
      <c r="B77" s="218"/>
      <c r="C77" s="218"/>
      <c r="D77" s="218"/>
      <c r="E77" s="218"/>
      <c r="F77" s="218"/>
      <c r="G77" s="218"/>
      <c r="H77" s="219"/>
      <c r="I77" s="4">
        <v>67</v>
      </c>
      <c r="J77" s="8"/>
      <c r="K77" s="40">
        <v>0</v>
      </c>
      <c r="L77" s="40">
        <v>0</v>
      </c>
    </row>
    <row r="78" spans="1:12" ht="13.5" customHeight="1">
      <c r="A78" s="217" t="s">
        <v>94</v>
      </c>
      <c r="B78" s="218"/>
      <c r="C78" s="218"/>
      <c r="D78" s="218"/>
      <c r="E78" s="218"/>
      <c r="F78" s="218"/>
      <c r="G78" s="218"/>
      <c r="H78" s="219"/>
      <c r="I78" s="4">
        <v>68</v>
      </c>
      <c r="J78" s="8"/>
      <c r="K78" s="40">
        <v>0</v>
      </c>
      <c r="L78" s="40">
        <v>0</v>
      </c>
    </row>
    <row r="79" spans="1:12" ht="13.5" customHeight="1">
      <c r="A79" s="217" t="s">
        <v>95</v>
      </c>
      <c r="B79" s="218"/>
      <c r="C79" s="218"/>
      <c r="D79" s="218"/>
      <c r="E79" s="218"/>
      <c r="F79" s="218"/>
      <c r="G79" s="218"/>
      <c r="H79" s="219"/>
      <c r="I79" s="4">
        <v>69</v>
      </c>
      <c r="J79" s="8"/>
      <c r="K79" s="40">
        <v>0</v>
      </c>
      <c r="L79" s="40">
        <v>0</v>
      </c>
    </row>
    <row r="80" spans="1:12" ht="13.5" customHeight="1">
      <c r="A80" s="217" t="s">
        <v>96</v>
      </c>
      <c r="B80" s="218"/>
      <c r="C80" s="218"/>
      <c r="D80" s="218"/>
      <c r="E80" s="218"/>
      <c r="F80" s="218"/>
      <c r="G80" s="218"/>
      <c r="H80" s="219"/>
      <c r="I80" s="4">
        <v>70</v>
      </c>
      <c r="J80" s="8"/>
      <c r="K80" s="40">
        <v>0</v>
      </c>
      <c r="L80" s="40">
        <v>0</v>
      </c>
    </row>
    <row r="81" spans="1:12" ht="13.5" customHeight="1">
      <c r="A81" s="228" t="s">
        <v>97</v>
      </c>
      <c r="B81" s="229"/>
      <c r="C81" s="229"/>
      <c r="D81" s="229"/>
      <c r="E81" s="229"/>
      <c r="F81" s="229"/>
      <c r="G81" s="229"/>
      <c r="H81" s="230"/>
      <c r="I81" s="4">
        <v>71</v>
      </c>
      <c r="J81" s="8"/>
      <c r="K81" s="40">
        <v>-3612577</v>
      </c>
      <c r="L81" s="40">
        <v>-2029572</v>
      </c>
    </row>
    <row r="82" spans="1:12" ht="13.5" customHeight="1">
      <c r="A82" s="228" t="s">
        <v>66</v>
      </c>
      <c r="B82" s="229"/>
      <c r="C82" s="229"/>
      <c r="D82" s="229"/>
      <c r="E82" s="229"/>
      <c r="F82" s="229"/>
      <c r="G82" s="229"/>
      <c r="H82" s="230"/>
      <c r="I82" s="4">
        <v>72</v>
      </c>
      <c r="J82" s="8"/>
      <c r="K82" s="39">
        <f>K83-K84</f>
        <v>1392786289</v>
      </c>
      <c r="L82" s="39">
        <f>L83-L84</f>
        <v>630549488</v>
      </c>
    </row>
    <row r="83" spans="1:12" ht="13.5" customHeight="1">
      <c r="A83" s="194" t="s">
        <v>148</v>
      </c>
      <c r="B83" s="195"/>
      <c r="C83" s="195"/>
      <c r="D83" s="195"/>
      <c r="E83" s="195"/>
      <c r="F83" s="195"/>
      <c r="G83" s="195"/>
      <c r="H83" s="196"/>
      <c r="I83" s="4">
        <v>73</v>
      </c>
      <c r="J83" s="8"/>
      <c r="K83" s="40">
        <v>1392786289</v>
      </c>
      <c r="L83" s="40">
        <v>630549488</v>
      </c>
    </row>
    <row r="84" spans="1:12" ht="13.5" customHeight="1">
      <c r="A84" s="194" t="s">
        <v>149</v>
      </c>
      <c r="B84" s="195"/>
      <c r="C84" s="195"/>
      <c r="D84" s="195"/>
      <c r="E84" s="195"/>
      <c r="F84" s="195"/>
      <c r="G84" s="195"/>
      <c r="H84" s="196"/>
      <c r="I84" s="4">
        <v>74</v>
      </c>
      <c r="J84" s="8"/>
      <c r="K84" s="40">
        <v>0</v>
      </c>
      <c r="L84" s="40">
        <v>0</v>
      </c>
    </row>
    <row r="85" spans="1:12" ht="13.5" customHeight="1">
      <c r="A85" s="228" t="s">
        <v>67</v>
      </c>
      <c r="B85" s="229"/>
      <c r="C85" s="229"/>
      <c r="D85" s="229"/>
      <c r="E85" s="229"/>
      <c r="F85" s="229"/>
      <c r="G85" s="229"/>
      <c r="H85" s="230"/>
      <c r="I85" s="4">
        <v>75</v>
      </c>
      <c r="J85" s="8"/>
      <c r="K85" s="39">
        <f>K86-K87</f>
        <v>2023436693</v>
      </c>
      <c r="L85" s="39">
        <f>L86-L87</f>
        <v>1830758612</v>
      </c>
    </row>
    <row r="86" spans="1:12" ht="13.5" customHeight="1">
      <c r="A86" s="194" t="s">
        <v>150</v>
      </c>
      <c r="B86" s="195"/>
      <c r="C86" s="195"/>
      <c r="D86" s="195"/>
      <c r="E86" s="195"/>
      <c r="F86" s="195"/>
      <c r="G86" s="195"/>
      <c r="H86" s="196"/>
      <c r="I86" s="4">
        <v>76</v>
      </c>
      <c r="J86" s="8"/>
      <c r="K86" s="40">
        <v>2023436693</v>
      </c>
      <c r="L86" s="40">
        <v>1830758612</v>
      </c>
    </row>
    <row r="87" spans="1:12" ht="13.5" customHeight="1">
      <c r="A87" s="194" t="s">
        <v>151</v>
      </c>
      <c r="B87" s="195"/>
      <c r="C87" s="195"/>
      <c r="D87" s="195"/>
      <c r="E87" s="195"/>
      <c r="F87" s="195"/>
      <c r="G87" s="195"/>
      <c r="H87" s="196"/>
      <c r="I87" s="4">
        <v>77</v>
      </c>
      <c r="J87" s="8"/>
      <c r="K87" s="40">
        <v>0</v>
      </c>
      <c r="L87" s="40">
        <v>0</v>
      </c>
    </row>
    <row r="88" spans="1:12" ht="13.5" customHeight="1">
      <c r="A88" s="228" t="s">
        <v>152</v>
      </c>
      <c r="B88" s="229"/>
      <c r="C88" s="229"/>
      <c r="D88" s="229"/>
      <c r="E88" s="229"/>
      <c r="F88" s="229"/>
      <c r="G88" s="229"/>
      <c r="H88" s="230"/>
      <c r="I88" s="4">
        <v>78</v>
      </c>
      <c r="J88" s="8"/>
      <c r="K88" s="40">
        <v>1060015</v>
      </c>
      <c r="L88" s="40">
        <v>1043783</v>
      </c>
    </row>
    <row r="89" spans="1:12" ht="13.5" customHeight="1">
      <c r="A89" s="207" t="s">
        <v>369</v>
      </c>
      <c r="B89" s="208"/>
      <c r="C89" s="208"/>
      <c r="D89" s="208"/>
      <c r="E89" s="208"/>
      <c r="F89" s="208"/>
      <c r="G89" s="208"/>
      <c r="H89" s="209"/>
      <c r="I89" s="4">
        <v>79</v>
      </c>
      <c r="J89" s="8"/>
      <c r="K89" s="39">
        <f>SUM(K90:K92)</f>
        <v>427911093</v>
      </c>
      <c r="L89" s="39">
        <f>SUM(L90:L92)</f>
        <v>426453758</v>
      </c>
    </row>
    <row r="90" spans="1:12" ht="13.5" customHeight="1">
      <c r="A90" s="217" t="s">
        <v>90</v>
      </c>
      <c r="B90" s="218"/>
      <c r="C90" s="218"/>
      <c r="D90" s="218"/>
      <c r="E90" s="218"/>
      <c r="F90" s="218"/>
      <c r="G90" s="218"/>
      <c r="H90" s="219"/>
      <c r="I90" s="4">
        <v>80</v>
      </c>
      <c r="J90" s="8"/>
      <c r="K90" s="40">
        <v>304925590</v>
      </c>
      <c r="L90" s="40">
        <v>325366358</v>
      </c>
    </row>
    <row r="91" spans="1:12" ht="13.5" customHeight="1">
      <c r="A91" s="217" t="s">
        <v>91</v>
      </c>
      <c r="B91" s="218"/>
      <c r="C91" s="218"/>
      <c r="D91" s="218"/>
      <c r="E91" s="218"/>
      <c r="F91" s="218"/>
      <c r="G91" s="218"/>
      <c r="H91" s="219"/>
      <c r="I91" s="4">
        <v>81</v>
      </c>
      <c r="J91" s="8"/>
      <c r="K91" s="40"/>
      <c r="L91" s="40"/>
    </row>
    <row r="92" spans="1:12" ht="13.5" customHeight="1">
      <c r="A92" s="217" t="s">
        <v>92</v>
      </c>
      <c r="B92" s="218"/>
      <c r="C92" s="218"/>
      <c r="D92" s="218"/>
      <c r="E92" s="218"/>
      <c r="F92" s="218"/>
      <c r="G92" s="218"/>
      <c r="H92" s="219"/>
      <c r="I92" s="4">
        <v>82</v>
      </c>
      <c r="J92" s="8"/>
      <c r="K92" s="40">
        <v>122985503</v>
      </c>
      <c r="L92" s="40">
        <v>101087400</v>
      </c>
    </row>
    <row r="93" spans="1:12" ht="13.5" customHeight="1">
      <c r="A93" s="207" t="s">
        <v>370</v>
      </c>
      <c r="B93" s="208"/>
      <c r="C93" s="208"/>
      <c r="D93" s="208"/>
      <c r="E93" s="208"/>
      <c r="F93" s="208"/>
      <c r="G93" s="208"/>
      <c r="H93" s="209"/>
      <c r="I93" s="4">
        <v>83</v>
      </c>
      <c r="J93" s="8"/>
      <c r="K93" s="39">
        <f>SUM(K94:K102)</f>
        <v>26545599</v>
      </c>
      <c r="L93" s="39">
        <f>SUM(L94:L102)</f>
        <v>41917939</v>
      </c>
    </row>
    <row r="94" spans="1:12" ht="13.5" customHeight="1">
      <c r="A94" s="217" t="s">
        <v>93</v>
      </c>
      <c r="B94" s="218"/>
      <c r="C94" s="218"/>
      <c r="D94" s="218"/>
      <c r="E94" s="218"/>
      <c r="F94" s="218"/>
      <c r="G94" s="218"/>
      <c r="H94" s="219"/>
      <c r="I94" s="4">
        <v>84</v>
      </c>
      <c r="J94" s="8"/>
      <c r="K94" s="40">
        <v>0</v>
      </c>
      <c r="L94" s="40">
        <v>0</v>
      </c>
    </row>
    <row r="95" spans="1:12" ht="13.5" customHeight="1">
      <c r="A95" s="217" t="s">
        <v>34</v>
      </c>
      <c r="B95" s="218"/>
      <c r="C95" s="218"/>
      <c r="D95" s="218"/>
      <c r="E95" s="218"/>
      <c r="F95" s="218"/>
      <c r="G95" s="218"/>
      <c r="H95" s="219"/>
      <c r="I95" s="4">
        <v>85</v>
      </c>
      <c r="J95" s="8"/>
      <c r="K95" s="40">
        <v>345290</v>
      </c>
      <c r="L95" s="40">
        <v>0</v>
      </c>
    </row>
    <row r="96" spans="1:12" ht="13.5" customHeight="1">
      <c r="A96" s="217" t="s">
        <v>310</v>
      </c>
      <c r="B96" s="218"/>
      <c r="C96" s="218"/>
      <c r="D96" s="218"/>
      <c r="E96" s="218"/>
      <c r="F96" s="218"/>
      <c r="G96" s="218"/>
      <c r="H96" s="219"/>
      <c r="I96" s="4">
        <v>86</v>
      </c>
      <c r="J96" s="8"/>
      <c r="K96" s="40">
        <v>0</v>
      </c>
      <c r="L96" s="40">
        <v>0</v>
      </c>
    </row>
    <row r="97" spans="1:12" ht="13.5" customHeight="1">
      <c r="A97" s="217" t="s">
        <v>35</v>
      </c>
      <c r="B97" s="218"/>
      <c r="C97" s="218"/>
      <c r="D97" s="218"/>
      <c r="E97" s="218"/>
      <c r="F97" s="218"/>
      <c r="G97" s="218"/>
      <c r="H97" s="219"/>
      <c r="I97" s="4">
        <v>87</v>
      </c>
      <c r="J97" s="8"/>
      <c r="K97" s="40">
        <v>0</v>
      </c>
      <c r="L97" s="40">
        <v>0</v>
      </c>
    </row>
    <row r="98" spans="1:12" ht="13.5" customHeight="1">
      <c r="A98" s="217" t="s">
        <v>36</v>
      </c>
      <c r="B98" s="218"/>
      <c r="C98" s="218"/>
      <c r="D98" s="218"/>
      <c r="E98" s="218"/>
      <c r="F98" s="218"/>
      <c r="G98" s="218"/>
      <c r="H98" s="219"/>
      <c r="I98" s="4">
        <v>88</v>
      </c>
      <c r="J98" s="8"/>
      <c r="K98" s="40">
        <v>0</v>
      </c>
      <c r="L98" s="40">
        <v>0</v>
      </c>
    </row>
    <row r="99" spans="1:12" ht="13.5" customHeight="1">
      <c r="A99" s="217" t="s">
        <v>37</v>
      </c>
      <c r="B99" s="218"/>
      <c r="C99" s="218"/>
      <c r="D99" s="218"/>
      <c r="E99" s="218"/>
      <c r="F99" s="218"/>
      <c r="G99" s="218"/>
      <c r="H99" s="219"/>
      <c r="I99" s="4">
        <v>89</v>
      </c>
      <c r="J99" s="8"/>
      <c r="K99" s="40">
        <v>0</v>
      </c>
      <c r="L99" s="40">
        <v>0</v>
      </c>
    </row>
    <row r="100" spans="1:12" ht="13.5" customHeight="1">
      <c r="A100" s="217" t="s">
        <v>263</v>
      </c>
      <c r="B100" s="218"/>
      <c r="C100" s="218"/>
      <c r="D100" s="218"/>
      <c r="E100" s="218"/>
      <c r="F100" s="218"/>
      <c r="G100" s="218"/>
      <c r="H100" s="219"/>
      <c r="I100" s="4">
        <v>90</v>
      </c>
      <c r="J100" s="8"/>
      <c r="K100" s="40">
        <v>0</v>
      </c>
      <c r="L100" s="40">
        <v>0</v>
      </c>
    </row>
    <row r="101" spans="1:12" ht="13.5" customHeight="1">
      <c r="A101" s="217" t="s">
        <v>261</v>
      </c>
      <c r="B101" s="218"/>
      <c r="C101" s="218"/>
      <c r="D101" s="218"/>
      <c r="E101" s="218"/>
      <c r="F101" s="218"/>
      <c r="G101" s="218"/>
      <c r="H101" s="219"/>
      <c r="I101" s="4">
        <v>91</v>
      </c>
      <c r="J101" s="8"/>
      <c r="K101" s="40">
        <v>26200309</v>
      </c>
      <c r="L101" s="40">
        <v>41917939</v>
      </c>
    </row>
    <row r="102" spans="1:12" ht="13.5" customHeight="1">
      <c r="A102" s="217" t="s">
        <v>262</v>
      </c>
      <c r="B102" s="218"/>
      <c r="C102" s="218"/>
      <c r="D102" s="218"/>
      <c r="E102" s="218"/>
      <c r="F102" s="218"/>
      <c r="G102" s="218"/>
      <c r="H102" s="219"/>
      <c r="I102" s="4">
        <v>92</v>
      </c>
      <c r="J102" s="8"/>
      <c r="K102" s="40">
        <v>0</v>
      </c>
      <c r="L102" s="40">
        <v>0</v>
      </c>
    </row>
    <row r="103" spans="1:12" ht="13.5" customHeight="1">
      <c r="A103" s="207" t="s">
        <v>371</v>
      </c>
      <c r="B103" s="208"/>
      <c r="C103" s="208"/>
      <c r="D103" s="208"/>
      <c r="E103" s="208"/>
      <c r="F103" s="208"/>
      <c r="G103" s="208"/>
      <c r="H103" s="209"/>
      <c r="I103" s="4">
        <v>93</v>
      </c>
      <c r="J103" s="8"/>
      <c r="K103" s="39">
        <f>SUM(K104:K115)</f>
        <v>1642969363</v>
      </c>
      <c r="L103" s="39">
        <f>SUM(L104:L115)</f>
        <v>1716505683</v>
      </c>
    </row>
    <row r="104" spans="1:12" ht="13.5" customHeight="1">
      <c r="A104" s="217" t="s">
        <v>93</v>
      </c>
      <c r="B104" s="218"/>
      <c r="C104" s="218"/>
      <c r="D104" s="218"/>
      <c r="E104" s="218"/>
      <c r="F104" s="218"/>
      <c r="G104" s="218"/>
      <c r="H104" s="219"/>
      <c r="I104" s="4">
        <v>94</v>
      </c>
      <c r="J104" s="8"/>
      <c r="K104" s="40"/>
      <c r="L104" s="40"/>
    </row>
    <row r="105" spans="1:12" ht="13.5" customHeight="1">
      <c r="A105" s="217" t="s">
        <v>34</v>
      </c>
      <c r="B105" s="218"/>
      <c r="C105" s="218"/>
      <c r="D105" s="218"/>
      <c r="E105" s="218"/>
      <c r="F105" s="218"/>
      <c r="G105" s="218"/>
      <c r="H105" s="219"/>
      <c r="I105" s="4">
        <v>95</v>
      </c>
      <c r="J105" s="8"/>
      <c r="K105" s="40">
        <v>364101</v>
      </c>
      <c r="L105" s="40">
        <v>181503</v>
      </c>
    </row>
    <row r="106" spans="1:12" ht="13.5" customHeight="1">
      <c r="A106" s="217" t="s">
        <v>310</v>
      </c>
      <c r="B106" s="218"/>
      <c r="C106" s="218"/>
      <c r="D106" s="218"/>
      <c r="E106" s="218"/>
      <c r="F106" s="218"/>
      <c r="G106" s="218"/>
      <c r="H106" s="219"/>
      <c r="I106" s="4">
        <v>96</v>
      </c>
      <c r="J106" s="8"/>
      <c r="K106" s="40">
        <v>0</v>
      </c>
      <c r="L106" s="40">
        <v>11628379</v>
      </c>
    </row>
    <row r="107" spans="1:12" ht="13.5" customHeight="1">
      <c r="A107" s="217" t="s">
        <v>35</v>
      </c>
      <c r="B107" s="218"/>
      <c r="C107" s="218"/>
      <c r="D107" s="218"/>
      <c r="E107" s="218"/>
      <c r="F107" s="218"/>
      <c r="G107" s="218"/>
      <c r="H107" s="219"/>
      <c r="I107" s="4">
        <v>97</v>
      </c>
      <c r="J107" s="8"/>
      <c r="K107" s="40">
        <v>1178389</v>
      </c>
      <c r="L107" s="40">
        <v>4460413</v>
      </c>
    </row>
    <row r="108" spans="1:12" ht="13.5" customHeight="1">
      <c r="A108" s="217" t="s">
        <v>36</v>
      </c>
      <c r="B108" s="218"/>
      <c r="C108" s="218"/>
      <c r="D108" s="218"/>
      <c r="E108" s="218"/>
      <c r="F108" s="218"/>
      <c r="G108" s="218"/>
      <c r="H108" s="219"/>
      <c r="I108" s="4">
        <v>98</v>
      </c>
      <c r="J108" s="8"/>
      <c r="K108" s="40">
        <v>1348539134</v>
      </c>
      <c r="L108" s="40">
        <v>1369114650</v>
      </c>
    </row>
    <row r="109" spans="1:12" ht="13.5" customHeight="1">
      <c r="A109" s="217" t="s">
        <v>37</v>
      </c>
      <c r="B109" s="218"/>
      <c r="C109" s="218"/>
      <c r="D109" s="218"/>
      <c r="E109" s="218"/>
      <c r="F109" s="218"/>
      <c r="G109" s="218"/>
      <c r="H109" s="219"/>
      <c r="I109" s="4">
        <v>99</v>
      </c>
      <c r="J109" s="8"/>
      <c r="K109" s="40">
        <v>0</v>
      </c>
      <c r="L109" s="40">
        <v>0</v>
      </c>
    </row>
    <row r="110" spans="1:12" ht="13.5" customHeight="1">
      <c r="A110" s="217" t="s">
        <v>263</v>
      </c>
      <c r="B110" s="218"/>
      <c r="C110" s="218"/>
      <c r="D110" s="218"/>
      <c r="E110" s="218"/>
      <c r="F110" s="218"/>
      <c r="G110" s="218"/>
      <c r="H110" s="219"/>
      <c r="I110" s="4">
        <v>100</v>
      </c>
      <c r="J110" s="8"/>
      <c r="K110" s="40">
        <v>0</v>
      </c>
      <c r="L110" s="40">
        <v>0</v>
      </c>
    </row>
    <row r="111" spans="1:12" ht="13.5" customHeight="1">
      <c r="A111" s="217" t="s">
        <v>264</v>
      </c>
      <c r="B111" s="218"/>
      <c r="C111" s="218"/>
      <c r="D111" s="218"/>
      <c r="E111" s="218"/>
      <c r="F111" s="218"/>
      <c r="G111" s="218"/>
      <c r="H111" s="219"/>
      <c r="I111" s="4">
        <v>101</v>
      </c>
      <c r="J111" s="8"/>
      <c r="K111" s="40">
        <v>178169474</v>
      </c>
      <c r="L111" s="40">
        <v>211696336</v>
      </c>
    </row>
    <row r="112" spans="1:12" ht="13.5" customHeight="1">
      <c r="A112" s="217" t="s">
        <v>265</v>
      </c>
      <c r="B112" s="218"/>
      <c r="C112" s="218"/>
      <c r="D112" s="218"/>
      <c r="E112" s="218"/>
      <c r="F112" s="218"/>
      <c r="G112" s="218"/>
      <c r="H112" s="219"/>
      <c r="I112" s="4">
        <v>102</v>
      </c>
      <c r="J112" s="8"/>
      <c r="K112" s="40">
        <v>26478284</v>
      </c>
      <c r="L112" s="40">
        <v>32596703</v>
      </c>
    </row>
    <row r="113" spans="1:12" ht="13.5" customHeight="1">
      <c r="A113" s="217" t="s">
        <v>268</v>
      </c>
      <c r="B113" s="218"/>
      <c r="C113" s="218"/>
      <c r="D113" s="218"/>
      <c r="E113" s="218"/>
      <c r="F113" s="218"/>
      <c r="G113" s="218"/>
      <c r="H113" s="219"/>
      <c r="I113" s="4">
        <v>103</v>
      </c>
      <c r="J113" s="8"/>
      <c r="K113" s="40">
        <v>0</v>
      </c>
      <c r="L113" s="40">
        <v>0</v>
      </c>
    </row>
    <row r="114" spans="1:12" ht="13.5" customHeight="1">
      <c r="A114" s="217" t="s">
        <v>266</v>
      </c>
      <c r="B114" s="218"/>
      <c r="C114" s="218"/>
      <c r="D114" s="218"/>
      <c r="E114" s="218"/>
      <c r="F114" s="218"/>
      <c r="G114" s="218"/>
      <c r="H114" s="219"/>
      <c r="I114" s="4">
        <v>104</v>
      </c>
      <c r="J114" s="8"/>
      <c r="K114" s="40">
        <v>0</v>
      </c>
      <c r="L114" s="40">
        <v>0</v>
      </c>
    </row>
    <row r="115" spans="1:12" ht="13.5" customHeight="1">
      <c r="A115" s="217" t="s">
        <v>267</v>
      </c>
      <c r="B115" s="218"/>
      <c r="C115" s="218"/>
      <c r="D115" s="218"/>
      <c r="E115" s="218"/>
      <c r="F115" s="218"/>
      <c r="G115" s="218"/>
      <c r="H115" s="219"/>
      <c r="I115" s="4">
        <v>105</v>
      </c>
      <c r="J115" s="8"/>
      <c r="K115" s="40">
        <v>88239981</v>
      </c>
      <c r="L115" s="40">
        <v>86827699</v>
      </c>
    </row>
    <row r="116" spans="1:12" ht="13.5" customHeight="1">
      <c r="A116" s="207" t="s">
        <v>311</v>
      </c>
      <c r="B116" s="208"/>
      <c r="C116" s="208"/>
      <c r="D116" s="208"/>
      <c r="E116" s="208"/>
      <c r="F116" s="208"/>
      <c r="G116" s="208"/>
      <c r="H116" s="209"/>
      <c r="I116" s="4">
        <v>106</v>
      </c>
      <c r="J116" s="8"/>
      <c r="K116" s="40">
        <v>362566248</v>
      </c>
      <c r="L116" s="40">
        <v>344214603</v>
      </c>
    </row>
    <row r="117" spans="1:12" ht="13.5" customHeight="1">
      <c r="A117" s="207" t="s">
        <v>375</v>
      </c>
      <c r="B117" s="208"/>
      <c r="C117" s="208"/>
      <c r="D117" s="208"/>
      <c r="E117" s="208"/>
      <c r="F117" s="208"/>
      <c r="G117" s="208"/>
      <c r="H117" s="209"/>
      <c r="I117" s="4">
        <v>107</v>
      </c>
      <c r="J117" s="8"/>
      <c r="K117" s="39">
        <f>K72+K89+K93+K103+K116</f>
        <v>14471958898</v>
      </c>
      <c r="L117" s="39">
        <f>L72+L89+L93+L103+L116</f>
        <v>13587710469</v>
      </c>
    </row>
    <row r="118" spans="1:12" ht="13.5" customHeight="1">
      <c r="A118" s="210" t="s">
        <v>216</v>
      </c>
      <c r="B118" s="211"/>
      <c r="C118" s="211"/>
      <c r="D118" s="211"/>
      <c r="E118" s="211"/>
      <c r="F118" s="211"/>
      <c r="G118" s="211"/>
      <c r="H118" s="212"/>
      <c r="I118" s="5">
        <v>108</v>
      </c>
      <c r="J118" s="8"/>
      <c r="K118" s="41">
        <f>K117-K69</f>
        <v>0</v>
      </c>
      <c r="L118" s="41">
        <f>L117-L69</f>
        <v>0</v>
      </c>
    </row>
    <row r="119" spans="1:12" ht="13.5" customHeight="1">
      <c r="A119" s="213" t="s">
        <v>139</v>
      </c>
      <c r="B119" s="214"/>
      <c r="C119" s="214"/>
      <c r="D119" s="214"/>
      <c r="E119" s="214"/>
      <c r="F119" s="214"/>
      <c r="G119" s="214"/>
      <c r="H119" s="214"/>
      <c r="I119" s="215"/>
      <c r="J119" s="215"/>
      <c r="K119" s="215"/>
      <c r="L119" s="216"/>
    </row>
    <row r="120" spans="1:12" ht="13.5" customHeight="1">
      <c r="A120" s="203" t="s">
        <v>201</v>
      </c>
      <c r="B120" s="204"/>
      <c r="C120" s="204"/>
      <c r="D120" s="204"/>
      <c r="E120" s="204"/>
      <c r="F120" s="204"/>
      <c r="G120" s="204"/>
      <c r="H120" s="204"/>
      <c r="I120" s="205"/>
      <c r="J120" s="205"/>
      <c r="K120" s="205"/>
      <c r="L120" s="206"/>
    </row>
    <row r="121" spans="1:12" ht="13.5" customHeight="1">
      <c r="A121" s="197" t="s">
        <v>316</v>
      </c>
      <c r="B121" s="198"/>
      <c r="C121" s="198"/>
      <c r="D121" s="198"/>
      <c r="E121" s="198"/>
      <c r="F121" s="198"/>
      <c r="G121" s="198"/>
      <c r="H121" s="199"/>
      <c r="I121" s="11">
        <v>109</v>
      </c>
      <c r="J121" s="77"/>
      <c r="K121" s="40">
        <f>K72-K122</f>
        <v>12010906580</v>
      </c>
      <c r="L121" s="40">
        <f>L72-L122</f>
        <v>11057574703</v>
      </c>
    </row>
    <row r="122" spans="1:12" ht="13.5" customHeight="1">
      <c r="A122" s="200" t="s">
        <v>317</v>
      </c>
      <c r="B122" s="201"/>
      <c r="C122" s="201"/>
      <c r="D122" s="201"/>
      <c r="E122" s="201"/>
      <c r="F122" s="201"/>
      <c r="G122" s="201"/>
      <c r="H122" s="202"/>
      <c r="I122" s="13">
        <v>110</v>
      </c>
      <c r="J122" s="78"/>
      <c r="K122" s="41">
        <f>K88</f>
        <v>1060015</v>
      </c>
      <c r="L122" s="41">
        <f>L88</f>
        <v>1043783</v>
      </c>
    </row>
    <row r="123" ht="4.5" customHeight="1"/>
    <row r="124" spans="1:12" ht="12" customHeight="1">
      <c r="A124" s="253" t="s">
        <v>269</v>
      </c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</row>
    <row r="125" spans="1:12" ht="12" customHeight="1" hidden="1">
      <c r="A125" s="253"/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</row>
    <row r="126" ht="4.5" customHeight="1"/>
  </sheetData>
  <sheetProtection password="C79A" sheet="1" objects="1"/>
  <mergeCells count="123">
    <mergeCell ref="A124:L124"/>
    <mergeCell ref="A125:L125"/>
    <mergeCell ref="A78:H78"/>
    <mergeCell ref="A79:H79"/>
    <mergeCell ref="A80:H80"/>
    <mergeCell ref="A81:H81"/>
    <mergeCell ref="A82:H82"/>
    <mergeCell ref="A84:H84"/>
    <mergeCell ref="A85:H85"/>
    <mergeCell ref="A87:H87"/>
    <mergeCell ref="A74:H74"/>
    <mergeCell ref="A75:H75"/>
    <mergeCell ref="A76:H76"/>
    <mergeCell ref="A77:H77"/>
    <mergeCell ref="A69:H69"/>
    <mergeCell ref="A63:H63"/>
    <mergeCell ref="A64:H64"/>
    <mergeCell ref="A65:H65"/>
    <mergeCell ref="A66:H66"/>
    <mergeCell ref="A67:H67"/>
    <mergeCell ref="A68:H68"/>
    <mergeCell ref="A59:H59"/>
    <mergeCell ref="A60:H60"/>
    <mergeCell ref="A61:H61"/>
    <mergeCell ref="A62:H62"/>
    <mergeCell ref="A55:H55"/>
    <mergeCell ref="A56:H56"/>
    <mergeCell ref="A57:H57"/>
    <mergeCell ref="A58:H58"/>
    <mergeCell ref="A51:H51"/>
    <mergeCell ref="A52:H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4:H34"/>
    <mergeCell ref="A35:H35"/>
    <mergeCell ref="A36:H36"/>
    <mergeCell ref="A38:H38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L6"/>
    <mergeCell ref="A7:H7"/>
    <mergeCell ref="A8:H8"/>
    <mergeCell ref="A9:L9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1:H101"/>
    <mergeCell ref="A102:H102"/>
    <mergeCell ref="A100:H100"/>
    <mergeCell ref="A108:H108"/>
    <mergeCell ref="A103:H103"/>
    <mergeCell ref="A104:H104"/>
    <mergeCell ref="A105:H105"/>
    <mergeCell ref="A106:H106"/>
    <mergeCell ref="A113:H113"/>
    <mergeCell ref="A114:H114"/>
    <mergeCell ref="A115:H115"/>
    <mergeCell ref="A107:H107"/>
    <mergeCell ref="A109:H109"/>
    <mergeCell ref="A111:H111"/>
    <mergeCell ref="A110:H110"/>
    <mergeCell ref="A1:B2"/>
    <mergeCell ref="L3:L4"/>
    <mergeCell ref="A3:K3"/>
    <mergeCell ref="A4:K4"/>
    <mergeCell ref="A71:L71"/>
    <mergeCell ref="A70:H70"/>
    <mergeCell ref="A72:H72"/>
    <mergeCell ref="A73:H73"/>
    <mergeCell ref="A83:H83"/>
    <mergeCell ref="A86:H86"/>
    <mergeCell ref="A121:H121"/>
    <mergeCell ref="A122:H122"/>
    <mergeCell ref="A120:L120"/>
    <mergeCell ref="A116:H116"/>
    <mergeCell ref="A117:H117"/>
    <mergeCell ref="A118:H118"/>
    <mergeCell ref="A119:L119"/>
    <mergeCell ref="A112:H112"/>
  </mergeCells>
  <dataValidations count="6">
    <dataValidation type="whole" operator="greaterThanOrEqual" allowBlank="1" showInputMessage="1" showErrorMessage="1" errorTitle="Pogrešan unos" error="Mogu se unijeti samo cjelobrojne pozitivne vrijednosti." sqref="K73:L73 K75:L80 K10:L70 K82:L87 K89:L118">
      <formula1>0</formula1>
    </dataValidation>
    <dataValidation type="textLength" operator="lessThan" allowBlank="1" showInputMessage="1" showErrorMessage="1" errorTitle="Redni broj bilješke" error="Redni broj bilješke mora biti text duljine najviše 10 znakova." sqref="J121:J122 J72:J118 J10:J70">
      <formula1>10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81:L8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4:L7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999999999999</formula1>
    </dataValidation>
    <dataValidation type="whole" operator="notEqual" allowBlank="1" showInputMessage="1" showErrorMessage="1" errorTitle="Pogrešan unos" error="Mogu se unijeti samo cjelobrojne vrijednosti." sqref="K121:L122 K88:L88">
      <formula1>999999999999</formula1>
    </dataValidation>
  </dataValidations>
  <hyperlinks>
    <hyperlink ref="E1" location="RDG!K8" tooltip="Unos podataka u Račun dobiti i gubitka" display="RDG"/>
    <hyperlink ref="D1" location="Bilanca!K10" tooltip="Unos podataka u obrazac Bilance" display="Bilanca"/>
    <hyperlink ref="C1" location="Opci!A11" tooltip="Naslovna strana, unos općih podataka" display="Naslovna"/>
    <hyperlink ref="F1" location="PodDop!A1" tooltip="Unos podataka u Dopunske podatke" display="PodDop"/>
    <hyperlink ref="G1" location="NT_I!A1" tooltip="Unos podataka u Novčani tijek po indirektnoj metodi" display="NTI"/>
    <hyperlink ref="H1" location="NT_D!A1" tooltip="Unos podataka u Novčani tijek po direktnoj metodi" display="NT_D"/>
    <hyperlink ref="C2" location="Novosti!A1" tooltip="Novosti vezane uz obrasce ili proizvode FINA-e" display="Novosti"/>
    <hyperlink ref="D2" location="Uputa!A1" tooltip="Uputa o popunjavanju obrazaca" display="Uputa"/>
    <hyperlink ref="E2" location="Kont!A1" tooltip="Pregled popisa kontrola (provjera ispravnosti obrasca)" display="Kontrole"/>
    <hyperlink ref="F2" location="Djel!A1" tooltip="Šifarnik djelatnosti (prema NKD 2007)" display="Djel"/>
    <hyperlink ref="G2" location="Opcine!A1" tooltip="Šifarnik općina / gradova" display="Opcine"/>
    <hyperlink ref="H2" location="Sifre!A1" tooltip="Šifarnik značenja svih šifri koje se unose u obrazac" display="Sifre"/>
    <hyperlink ref="I2" location="Promjene!A1" tooltip="Popis promjena u Excel datoteci po verzijama" display="Prom"/>
    <hyperlink ref="I1" location="ListaMB!A1" tooltip="Unos liste matičnih brojeva - subjekata konsolidacije" display="ListaMB"/>
  </hyperlinks>
  <printOptions horizontalCentered="1"/>
  <pageMargins left="0.5511811023622047" right="0.5511811023622047" top="0.5905511811023623" bottom="0.7874015748031497" header="0.3937007874015748" footer="0.5905511811023623"/>
  <pageSetup fitToHeight="0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R73"/>
  <sheetViews>
    <sheetView showGridLines="0" showRowColHeaders="0" workbookViewId="0" topLeftCell="A1">
      <pane ySplit="2" topLeftCell="BM50" activePane="bottomLeft" state="frozen"/>
      <selection pane="topLeft" activeCell="A1" sqref="A1"/>
      <selection pane="bottomLeft" activeCell="K72" sqref="K72:K73"/>
    </sheetView>
  </sheetViews>
  <sheetFormatPr defaultColWidth="9.140625" defaultRowHeight="12.75" zeroHeight="1"/>
  <cols>
    <col min="1" max="10" width="7.7109375" style="0" customWidth="1"/>
    <col min="11" max="12" width="14.7109375" style="0" customWidth="1"/>
    <col min="13" max="13" width="0.85546875" style="0" customWidth="1"/>
    <col min="14" max="14" width="0" style="0" hidden="1" customWidth="1"/>
    <col min="15" max="15" width="8.7109375" style="0" hidden="1" customWidth="1"/>
    <col min="16" max="16" width="9.421875" style="10" hidden="1" customWidth="1"/>
    <col min="17" max="17" width="0" style="10" hidden="1" customWidth="1"/>
    <col min="18" max="16384" width="0" style="0" hidden="1" customWidth="1"/>
  </cols>
  <sheetData>
    <row r="1" spans="1:18" ht="19.5" customHeight="1">
      <c r="A1" s="231" t="s">
        <v>318</v>
      </c>
      <c r="B1" s="232"/>
      <c r="C1" s="58" t="s">
        <v>351</v>
      </c>
      <c r="D1" s="55" t="s">
        <v>214</v>
      </c>
      <c r="E1" s="55" t="s">
        <v>38</v>
      </c>
      <c r="F1" s="71" t="s">
        <v>325</v>
      </c>
      <c r="G1" s="55" t="s">
        <v>352</v>
      </c>
      <c r="H1" s="71" t="s">
        <v>353</v>
      </c>
      <c r="I1" s="55" t="s">
        <v>354</v>
      </c>
      <c r="J1" s="56"/>
      <c r="K1" s="43"/>
      <c r="L1" s="3"/>
      <c r="M1" s="3"/>
      <c r="N1" t="s">
        <v>395</v>
      </c>
      <c r="Q1" s="3">
        <f>IF(OR(MIN(K9:L73)&lt;0,MAX(K9:L73)&gt;0),1,0)</f>
        <v>1</v>
      </c>
      <c r="R1" s="76" t="s">
        <v>31</v>
      </c>
    </row>
    <row r="2" spans="1:18" s="3" customFormat="1" ht="19.5" customHeight="1" thickBot="1">
      <c r="A2" s="233"/>
      <c r="B2" s="234"/>
      <c r="C2" s="59" t="s">
        <v>312</v>
      </c>
      <c r="D2" s="60" t="s">
        <v>40</v>
      </c>
      <c r="E2" s="60" t="s">
        <v>313</v>
      </c>
      <c r="F2" s="60" t="s">
        <v>39</v>
      </c>
      <c r="G2" s="60" t="s">
        <v>355</v>
      </c>
      <c r="H2" s="60" t="s">
        <v>314</v>
      </c>
      <c r="I2" s="61" t="s">
        <v>356</v>
      </c>
      <c r="J2" s="57"/>
      <c r="K2" s="18"/>
      <c r="L2"/>
      <c r="M2"/>
      <c r="Q2" s="24">
        <f>IF(OR(MIN(K9:K73)&lt;0,MAX(K9:K73)&gt;0),1,0)</f>
        <v>1</v>
      </c>
      <c r="R2" s="76" t="s">
        <v>32</v>
      </c>
    </row>
    <row r="3" spans="1:18" s="3" customFormat="1" ht="19.5" customHeight="1">
      <c r="A3" s="237" t="s">
        <v>137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  <c r="L3" s="235" t="s">
        <v>365</v>
      </c>
      <c r="Q3" s="24">
        <f>IF(OR(MIN(L9:L73)&lt;0,MAX(L9:L73)&gt;0),1,0)</f>
        <v>1</v>
      </c>
      <c r="R3" s="76" t="s">
        <v>33</v>
      </c>
    </row>
    <row r="4" spans="1:12" s="3" customFormat="1" ht="19.5" customHeight="1" thickBot="1">
      <c r="A4" s="240" t="e">
        <f>"za razdoblje "&amp;IF(#REF!&lt;&gt;"",TEXT(#REF!,"DD.MM.YYYY."),"__.__.____.")&amp;" do "&amp;IF(#REF!&lt;&gt;"",TEXT(#REF!,"DD.MM.YYYY."),"__.__.____.")</f>
        <v>#REF!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  <c r="L4" s="236"/>
    </row>
    <row r="5" spans="1:12" s="3" customFormat="1" ht="4.5" customHeight="1">
      <c r="A5" s="42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8" s="3" customFormat="1" ht="19.5" customHeight="1">
      <c r="A6" s="259" t="e">
        <f>"Obveznik: "&amp;IF(#REF!&lt;&gt;"",#REF!,"________")&amp;"; "&amp;IF(#REF!&lt;&gt;"",#REF!,"_____________________________________________________________"&amp;"; "&amp;IF(#REF!&lt;&gt;"",#REF!,"_______________"))</f>
        <v>#REF!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1"/>
      <c r="Q6" s="3">
        <f>IF(OR(MIN(K55:K56,K72:K73)&lt;0,MAX(K55:K56,K72:K73)&gt;0),1,0)</f>
        <v>1</v>
      </c>
      <c r="R6" s="76" t="s">
        <v>154</v>
      </c>
    </row>
    <row r="7" spans="1:18" s="3" customFormat="1" ht="24.75" customHeight="1" thickBot="1">
      <c r="A7" s="262" t="s">
        <v>218</v>
      </c>
      <c r="B7" s="262"/>
      <c r="C7" s="262"/>
      <c r="D7" s="262"/>
      <c r="E7" s="262"/>
      <c r="F7" s="262"/>
      <c r="G7" s="262"/>
      <c r="H7" s="262"/>
      <c r="I7" s="66" t="s">
        <v>357</v>
      </c>
      <c r="J7" s="66" t="s">
        <v>358</v>
      </c>
      <c r="K7" s="67" t="s">
        <v>133</v>
      </c>
      <c r="L7" s="67" t="s">
        <v>134</v>
      </c>
      <c r="Q7" s="3">
        <f>IF(OR(MIN(L55:L56,L72:L73)&lt;0,MAX(L55:L56,L72:L73)&gt;0),1,0)</f>
        <v>1</v>
      </c>
      <c r="R7" s="76" t="s">
        <v>155</v>
      </c>
    </row>
    <row r="8" spans="1:18" s="3" customFormat="1" ht="13.5" customHeight="1">
      <c r="A8" s="249">
        <v>1</v>
      </c>
      <c r="B8" s="249"/>
      <c r="C8" s="249"/>
      <c r="D8" s="249"/>
      <c r="E8" s="249"/>
      <c r="F8" s="249"/>
      <c r="G8" s="249"/>
      <c r="H8" s="249"/>
      <c r="I8" s="69">
        <v>2</v>
      </c>
      <c r="J8" s="69">
        <v>3</v>
      </c>
      <c r="K8" s="68">
        <v>4</v>
      </c>
      <c r="L8" s="68">
        <v>5</v>
      </c>
      <c r="Q8" s="3">
        <f>IF(OR(MIN(RDG!K58:L69)&lt;0,MAX(RDG!K58:L69)&gt;0),1,0)</f>
        <v>1</v>
      </c>
      <c r="R8" s="76" t="s">
        <v>360</v>
      </c>
    </row>
    <row r="9" spans="1:12" s="3" customFormat="1" ht="13.5" customHeight="1">
      <c r="A9" s="225" t="s">
        <v>376</v>
      </c>
      <c r="B9" s="226"/>
      <c r="C9" s="226"/>
      <c r="D9" s="226"/>
      <c r="E9" s="226"/>
      <c r="F9" s="226"/>
      <c r="G9" s="226"/>
      <c r="H9" s="227"/>
      <c r="I9" s="6">
        <v>111</v>
      </c>
      <c r="J9" s="7"/>
      <c r="K9" s="54">
        <f>SUM(K10:K11)</f>
        <v>8729810824</v>
      </c>
      <c r="L9" s="54">
        <f>SUM(L10:L11)</f>
        <v>8611449652</v>
      </c>
    </row>
    <row r="10" spans="1:12" s="3" customFormat="1" ht="13.5" customHeight="1">
      <c r="A10" s="207" t="s">
        <v>135</v>
      </c>
      <c r="B10" s="208"/>
      <c r="C10" s="208"/>
      <c r="D10" s="208"/>
      <c r="E10" s="208"/>
      <c r="F10" s="208"/>
      <c r="G10" s="208"/>
      <c r="H10" s="209"/>
      <c r="I10" s="4">
        <v>112</v>
      </c>
      <c r="J10" s="8"/>
      <c r="K10" s="40">
        <v>8516758929</v>
      </c>
      <c r="L10" s="40">
        <v>8375214648</v>
      </c>
    </row>
    <row r="11" spans="1:12" s="3" customFormat="1" ht="13.5" customHeight="1">
      <c r="A11" s="207" t="s">
        <v>273</v>
      </c>
      <c r="B11" s="208"/>
      <c r="C11" s="208"/>
      <c r="D11" s="208"/>
      <c r="E11" s="208"/>
      <c r="F11" s="208"/>
      <c r="G11" s="208"/>
      <c r="H11" s="209"/>
      <c r="I11" s="4">
        <v>113</v>
      </c>
      <c r="J11" s="8"/>
      <c r="K11" s="40">
        <v>213051895</v>
      </c>
      <c r="L11" s="40">
        <v>236235004</v>
      </c>
    </row>
    <row r="12" spans="1:12" s="3" customFormat="1" ht="13.5" customHeight="1">
      <c r="A12" s="207" t="s">
        <v>321</v>
      </c>
      <c r="B12" s="208"/>
      <c r="C12" s="208"/>
      <c r="D12" s="208"/>
      <c r="E12" s="208"/>
      <c r="F12" s="208"/>
      <c r="G12" s="208"/>
      <c r="H12" s="209"/>
      <c r="I12" s="4">
        <v>114</v>
      </c>
      <c r="J12" s="8"/>
      <c r="K12" s="39">
        <f>K13+K14+K18+K22+K23+K24+K27+K28</f>
        <v>6436956171</v>
      </c>
      <c r="L12" s="39">
        <f>L13+L14+L18+L22+L23+L24+L27+L28</f>
        <v>6364737151</v>
      </c>
    </row>
    <row r="13" spans="1:12" s="3" customFormat="1" ht="15" customHeight="1">
      <c r="A13" s="207" t="s">
        <v>274</v>
      </c>
      <c r="B13" s="208"/>
      <c r="C13" s="208"/>
      <c r="D13" s="208"/>
      <c r="E13" s="208"/>
      <c r="F13" s="208"/>
      <c r="G13" s="208"/>
      <c r="H13" s="209"/>
      <c r="I13" s="4">
        <v>115</v>
      </c>
      <c r="J13" s="8"/>
      <c r="K13" s="40">
        <v>0</v>
      </c>
      <c r="L13" s="40">
        <v>0</v>
      </c>
    </row>
    <row r="14" spans="1:12" s="3" customFormat="1" ht="13.5" customHeight="1">
      <c r="A14" s="207" t="s">
        <v>372</v>
      </c>
      <c r="B14" s="208"/>
      <c r="C14" s="208"/>
      <c r="D14" s="208"/>
      <c r="E14" s="208"/>
      <c r="F14" s="208"/>
      <c r="G14" s="208"/>
      <c r="H14" s="209"/>
      <c r="I14" s="4">
        <v>116</v>
      </c>
      <c r="J14" s="8"/>
      <c r="K14" s="39">
        <f>SUM(K15:K17)</f>
        <v>2319974427</v>
      </c>
      <c r="L14" s="39">
        <f>SUM(L15:L17)</f>
        <v>2324110710</v>
      </c>
    </row>
    <row r="15" spans="1:12" s="3" customFormat="1" ht="13.5" customHeight="1">
      <c r="A15" s="217" t="s">
        <v>115</v>
      </c>
      <c r="B15" s="218"/>
      <c r="C15" s="218"/>
      <c r="D15" s="218"/>
      <c r="E15" s="218"/>
      <c r="F15" s="218"/>
      <c r="G15" s="218"/>
      <c r="H15" s="219"/>
      <c r="I15" s="4">
        <v>117</v>
      </c>
      <c r="J15" s="8"/>
      <c r="K15" s="40">
        <v>165331700</v>
      </c>
      <c r="L15" s="40">
        <v>302641360</v>
      </c>
    </row>
    <row r="16" spans="1:12" s="3" customFormat="1" ht="13.5" customHeight="1">
      <c r="A16" s="217" t="s">
        <v>116</v>
      </c>
      <c r="B16" s="218"/>
      <c r="C16" s="218"/>
      <c r="D16" s="218"/>
      <c r="E16" s="218"/>
      <c r="F16" s="218"/>
      <c r="G16" s="218"/>
      <c r="H16" s="219"/>
      <c r="I16" s="4">
        <v>118</v>
      </c>
      <c r="J16" s="8"/>
      <c r="K16" s="40">
        <v>887074540</v>
      </c>
      <c r="L16" s="40">
        <v>740832291</v>
      </c>
    </row>
    <row r="17" spans="1:12" s="3" customFormat="1" ht="13.5" customHeight="1">
      <c r="A17" s="217" t="s">
        <v>222</v>
      </c>
      <c r="B17" s="218"/>
      <c r="C17" s="218"/>
      <c r="D17" s="218"/>
      <c r="E17" s="218"/>
      <c r="F17" s="218"/>
      <c r="G17" s="218"/>
      <c r="H17" s="219"/>
      <c r="I17" s="4">
        <v>119</v>
      </c>
      <c r="J17" s="8"/>
      <c r="K17" s="40">
        <v>1267568187</v>
      </c>
      <c r="L17" s="40">
        <v>1280637059</v>
      </c>
    </row>
    <row r="18" spans="1:12" s="3" customFormat="1" ht="13.5" customHeight="1">
      <c r="A18" s="207" t="s">
        <v>373</v>
      </c>
      <c r="B18" s="208"/>
      <c r="C18" s="208"/>
      <c r="D18" s="208"/>
      <c r="E18" s="208"/>
      <c r="F18" s="208"/>
      <c r="G18" s="208"/>
      <c r="H18" s="209"/>
      <c r="I18" s="4">
        <v>120</v>
      </c>
      <c r="J18" s="8"/>
      <c r="K18" s="39">
        <f>SUM(K19:K21)</f>
        <v>1065843906</v>
      </c>
      <c r="L18" s="39">
        <f>SUM(L19:L21)</f>
        <v>1100778305</v>
      </c>
    </row>
    <row r="19" spans="1:12" s="3" customFormat="1" ht="13.5" customHeight="1">
      <c r="A19" s="217" t="s">
        <v>223</v>
      </c>
      <c r="B19" s="218"/>
      <c r="C19" s="218"/>
      <c r="D19" s="218"/>
      <c r="E19" s="218"/>
      <c r="F19" s="218"/>
      <c r="G19" s="218"/>
      <c r="H19" s="219"/>
      <c r="I19" s="4">
        <v>121</v>
      </c>
      <c r="J19" s="8"/>
      <c r="K19" s="40">
        <v>580553635</v>
      </c>
      <c r="L19" s="40">
        <v>607510112</v>
      </c>
    </row>
    <row r="20" spans="1:12" s="3" customFormat="1" ht="13.5" customHeight="1">
      <c r="A20" s="217" t="s">
        <v>224</v>
      </c>
      <c r="B20" s="218"/>
      <c r="C20" s="218"/>
      <c r="D20" s="218"/>
      <c r="E20" s="218"/>
      <c r="F20" s="218"/>
      <c r="G20" s="218"/>
      <c r="H20" s="219"/>
      <c r="I20" s="4">
        <v>122</v>
      </c>
      <c r="J20" s="8"/>
      <c r="K20" s="40">
        <v>329204626</v>
      </c>
      <c r="L20" s="40">
        <v>326659751</v>
      </c>
    </row>
    <row r="21" spans="1:12" s="3" customFormat="1" ht="13.5" customHeight="1">
      <c r="A21" s="217" t="s">
        <v>225</v>
      </c>
      <c r="B21" s="218"/>
      <c r="C21" s="218"/>
      <c r="D21" s="218"/>
      <c r="E21" s="218"/>
      <c r="F21" s="218"/>
      <c r="G21" s="218"/>
      <c r="H21" s="219"/>
      <c r="I21" s="4">
        <v>123</v>
      </c>
      <c r="J21" s="8"/>
      <c r="K21" s="40">
        <v>156085645</v>
      </c>
      <c r="L21" s="40">
        <v>166608442</v>
      </c>
    </row>
    <row r="22" spans="1:12" s="3" customFormat="1" ht="13.5" customHeight="1">
      <c r="A22" s="207" t="s">
        <v>275</v>
      </c>
      <c r="B22" s="208"/>
      <c r="C22" s="208"/>
      <c r="D22" s="208"/>
      <c r="E22" s="208"/>
      <c r="F22" s="208"/>
      <c r="G22" s="208"/>
      <c r="H22" s="209"/>
      <c r="I22" s="4">
        <v>124</v>
      </c>
      <c r="J22" s="8"/>
      <c r="K22" s="40">
        <v>1365302921</v>
      </c>
      <c r="L22" s="40">
        <v>1350815970</v>
      </c>
    </row>
    <row r="23" spans="1:12" s="3" customFormat="1" ht="13.5" customHeight="1">
      <c r="A23" s="207" t="s">
        <v>276</v>
      </c>
      <c r="B23" s="208"/>
      <c r="C23" s="208"/>
      <c r="D23" s="208"/>
      <c r="E23" s="208"/>
      <c r="F23" s="208"/>
      <c r="G23" s="208"/>
      <c r="H23" s="209"/>
      <c r="I23" s="4">
        <v>125</v>
      </c>
      <c r="J23" s="8"/>
      <c r="K23" s="40">
        <v>1344720644</v>
      </c>
      <c r="L23" s="40">
        <v>1354425636</v>
      </c>
    </row>
    <row r="24" spans="1:12" s="3" customFormat="1" ht="13.5" customHeight="1">
      <c r="A24" s="207" t="s">
        <v>374</v>
      </c>
      <c r="B24" s="208"/>
      <c r="C24" s="208"/>
      <c r="D24" s="208"/>
      <c r="E24" s="208"/>
      <c r="F24" s="208"/>
      <c r="G24" s="208"/>
      <c r="H24" s="209"/>
      <c r="I24" s="4">
        <v>126</v>
      </c>
      <c r="J24" s="8"/>
      <c r="K24" s="39">
        <f>SUM(K25:K26)</f>
        <v>146705797</v>
      </c>
      <c r="L24" s="39">
        <f>SUM(L25:L26)</f>
        <v>178469186</v>
      </c>
    </row>
    <row r="25" spans="1:12" s="3" customFormat="1" ht="13.5" customHeight="1">
      <c r="A25" s="217" t="s">
        <v>98</v>
      </c>
      <c r="B25" s="218"/>
      <c r="C25" s="218"/>
      <c r="D25" s="218"/>
      <c r="E25" s="218"/>
      <c r="F25" s="218"/>
      <c r="G25" s="218"/>
      <c r="H25" s="219"/>
      <c r="I25" s="4">
        <v>127</v>
      </c>
      <c r="J25" s="8"/>
      <c r="K25" s="40">
        <v>36547291</v>
      </c>
      <c r="L25" s="40">
        <v>64609779</v>
      </c>
    </row>
    <row r="26" spans="1:12" s="3" customFormat="1" ht="13.5" customHeight="1">
      <c r="A26" s="217" t="s">
        <v>302</v>
      </c>
      <c r="B26" s="218"/>
      <c r="C26" s="218"/>
      <c r="D26" s="218"/>
      <c r="E26" s="218"/>
      <c r="F26" s="218"/>
      <c r="G26" s="218"/>
      <c r="H26" s="219"/>
      <c r="I26" s="4">
        <v>128</v>
      </c>
      <c r="J26" s="8"/>
      <c r="K26" s="40">
        <v>110158506</v>
      </c>
      <c r="L26" s="40">
        <v>113859407</v>
      </c>
    </row>
    <row r="27" spans="1:12" s="3" customFormat="1" ht="13.5" customHeight="1">
      <c r="A27" s="207" t="s">
        <v>277</v>
      </c>
      <c r="B27" s="208"/>
      <c r="C27" s="208"/>
      <c r="D27" s="208"/>
      <c r="E27" s="208"/>
      <c r="F27" s="208"/>
      <c r="G27" s="208"/>
      <c r="H27" s="209"/>
      <c r="I27" s="4">
        <v>129</v>
      </c>
      <c r="J27" s="8"/>
      <c r="K27" s="40">
        <v>194408476</v>
      </c>
      <c r="L27" s="40">
        <v>56137344</v>
      </c>
    </row>
    <row r="28" spans="1:12" s="3" customFormat="1" ht="13.5" customHeight="1">
      <c r="A28" s="207" t="s">
        <v>187</v>
      </c>
      <c r="B28" s="208"/>
      <c r="C28" s="208"/>
      <c r="D28" s="208"/>
      <c r="E28" s="208"/>
      <c r="F28" s="208"/>
      <c r="G28" s="208"/>
      <c r="H28" s="209"/>
      <c r="I28" s="4">
        <v>130</v>
      </c>
      <c r="J28" s="8"/>
      <c r="K28" s="40">
        <v>0</v>
      </c>
      <c r="L28" s="40">
        <v>0</v>
      </c>
    </row>
    <row r="29" spans="1:12" s="3" customFormat="1" ht="13.5" customHeight="1">
      <c r="A29" s="207" t="s">
        <v>99</v>
      </c>
      <c r="B29" s="208"/>
      <c r="C29" s="208"/>
      <c r="D29" s="208"/>
      <c r="E29" s="208"/>
      <c r="F29" s="208"/>
      <c r="G29" s="208"/>
      <c r="H29" s="209"/>
      <c r="I29" s="4">
        <v>131</v>
      </c>
      <c r="J29" s="8"/>
      <c r="K29" s="39">
        <f>SUM(K30:K34)</f>
        <v>313112000</v>
      </c>
      <c r="L29" s="39">
        <f>SUM(L30:L34)</f>
        <v>84428375</v>
      </c>
    </row>
    <row r="30" spans="1:12" s="3" customFormat="1" ht="27.75" customHeight="1">
      <c r="A30" s="207" t="s">
        <v>46</v>
      </c>
      <c r="B30" s="208"/>
      <c r="C30" s="208"/>
      <c r="D30" s="208"/>
      <c r="E30" s="208"/>
      <c r="F30" s="208"/>
      <c r="G30" s="208"/>
      <c r="H30" s="209"/>
      <c r="I30" s="4">
        <v>132</v>
      </c>
      <c r="J30" s="8"/>
      <c r="K30" s="40">
        <v>0</v>
      </c>
      <c r="L30" s="40">
        <v>0</v>
      </c>
    </row>
    <row r="31" spans="1:12" s="3" customFormat="1" ht="27.75" customHeight="1">
      <c r="A31" s="207" t="s">
        <v>138</v>
      </c>
      <c r="B31" s="208"/>
      <c r="C31" s="208"/>
      <c r="D31" s="208"/>
      <c r="E31" s="208"/>
      <c r="F31" s="208"/>
      <c r="G31" s="208"/>
      <c r="H31" s="209"/>
      <c r="I31" s="4">
        <v>133</v>
      </c>
      <c r="J31" s="8"/>
      <c r="K31" s="40">
        <v>300840587</v>
      </c>
      <c r="L31" s="40">
        <v>71139879</v>
      </c>
    </row>
    <row r="32" spans="1:12" s="3" customFormat="1" ht="13.5" customHeight="1">
      <c r="A32" s="207" t="s">
        <v>303</v>
      </c>
      <c r="B32" s="208"/>
      <c r="C32" s="208"/>
      <c r="D32" s="208"/>
      <c r="E32" s="208"/>
      <c r="F32" s="208"/>
      <c r="G32" s="208"/>
      <c r="H32" s="209"/>
      <c r="I32" s="4">
        <v>134</v>
      </c>
      <c r="J32" s="8"/>
      <c r="K32" s="40">
        <v>12118245</v>
      </c>
      <c r="L32" s="40">
        <v>13125261</v>
      </c>
    </row>
    <row r="33" spans="1:12" s="3" customFormat="1" ht="13.5" customHeight="1">
      <c r="A33" s="207" t="s">
        <v>42</v>
      </c>
      <c r="B33" s="208"/>
      <c r="C33" s="208"/>
      <c r="D33" s="208"/>
      <c r="E33" s="208"/>
      <c r="F33" s="208"/>
      <c r="G33" s="208"/>
      <c r="H33" s="209"/>
      <c r="I33" s="4">
        <v>135</v>
      </c>
      <c r="J33" s="8"/>
      <c r="K33" s="40">
        <v>0</v>
      </c>
      <c r="L33" s="40">
        <v>0</v>
      </c>
    </row>
    <row r="34" spans="1:12" s="3" customFormat="1" ht="13.5" customHeight="1">
      <c r="A34" s="207" t="s">
        <v>304</v>
      </c>
      <c r="B34" s="208"/>
      <c r="C34" s="208"/>
      <c r="D34" s="208"/>
      <c r="E34" s="208"/>
      <c r="F34" s="208"/>
      <c r="G34" s="208"/>
      <c r="H34" s="209"/>
      <c r="I34" s="4">
        <v>136</v>
      </c>
      <c r="J34" s="8"/>
      <c r="K34" s="40">
        <v>153168</v>
      </c>
      <c r="L34" s="40">
        <v>163235</v>
      </c>
    </row>
    <row r="35" spans="1:12" s="3" customFormat="1" ht="13.5" customHeight="1">
      <c r="A35" s="207" t="s">
        <v>100</v>
      </c>
      <c r="B35" s="208"/>
      <c r="C35" s="208"/>
      <c r="D35" s="208"/>
      <c r="E35" s="208"/>
      <c r="F35" s="208"/>
      <c r="G35" s="208"/>
      <c r="H35" s="209"/>
      <c r="I35" s="4">
        <v>137</v>
      </c>
      <c r="J35" s="8"/>
      <c r="K35" s="39">
        <f>SUM(K36:K39)</f>
        <v>40529532</v>
      </c>
      <c r="L35" s="39">
        <f>SUM(L36:L39)</f>
        <v>56079516</v>
      </c>
    </row>
    <row r="36" spans="1:12" s="3" customFormat="1" ht="13.5" customHeight="1">
      <c r="A36" s="207" t="s">
        <v>227</v>
      </c>
      <c r="B36" s="208"/>
      <c r="C36" s="208"/>
      <c r="D36" s="208"/>
      <c r="E36" s="208"/>
      <c r="F36" s="208"/>
      <c r="G36" s="208"/>
      <c r="H36" s="209"/>
      <c r="I36" s="4">
        <v>138</v>
      </c>
      <c r="J36" s="8"/>
      <c r="K36" s="40">
        <v>0</v>
      </c>
      <c r="L36" s="40">
        <v>0</v>
      </c>
    </row>
    <row r="37" spans="1:12" s="3" customFormat="1" ht="27.75" customHeight="1">
      <c r="A37" s="207" t="s">
        <v>226</v>
      </c>
      <c r="B37" s="208"/>
      <c r="C37" s="208"/>
      <c r="D37" s="208"/>
      <c r="E37" s="208"/>
      <c r="F37" s="208"/>
      <c r="G37" s="208"/>
      <c r="H37" s="209"/>
      <c r="I37" s="4">
        <v>139</v>
      </c>
      <c r="J37" s="8"/>
      <c r="K37" s="40">
        <v>31785208</v>
      </c>
      <c r="L37" s="40">
        <v>48194698</v>
      </c>
    </row>
    <row r="38" spans="1:12" s="3" customFormat="1" ht="13.5" customHeight="1">
      <c r="A38" s="207" t="s">
        <v>43</v>
      </c>
      <c r="B38" s="208"/>
      <c r="C38" s="208"/>
      <c r="D38" s="208"/>
      <c r="E38" s="208"/>
      <c r="F38" s="208"/>
      <c r="G38" s="208"/>
      <c r="H38" s="209"/>
      <c r="I38" s="4">
        <v>140</v>
      </c>
      <c r="J38" s="8"/>
      <c r="K38" s="40">
        <v>0</v>
      </c>
      <c r="L38" s="40">
        <v>0</v>
      </c>
    </row>
    <row r="39" spans="1:12" s="3" customFormat="1" ht="13.5" customHeight="1">
      <c r="A39" s="207" t="s">
        <v>228</v>
      </c>
      <c r="B39" s="208"/>
      <c r="C39" s="208"/>
      <c r="D39" s="208"/>
      <c r="E39" s="208"/>
      <c r="F39" s="208"/>
      <c r="G39" s="208"/>
      <c r="H39" s="209"/>
      <c r="I39" s="4">
        <v>141</v>
      </c>
      <c r="J39" s="8"/>
      <c r="K39" s="40">
        <v>8744324</v>
      </c>
      <c r="L39" s="40">
        <v>7884818</v>
      </c>
    </row>
    <row r="40" spans="1:12" s="3" customFormat="1" ht="13.5" customHeight="1">
      <c r="A40" s="207" t="s">
        <v>211</v>
      </c>
      <c r="B40" s="208"/>
      <c r="C40" s="208"/>
      <c r="D40" s="208"/>
      <c r="E40" s="208"/>
      <c r="F40" s="208"/>
      <c r="G40" s="208"/>
      <c r="H40" s="209"/>
      <c r="I40" s="4">
        <v>142</v>
      </c>
      <c r="J40" s="8"/>
      <c r="K40" s="40"/>
      <c r="L40" s="40"/>
    </row>
    <row r="41" spans="1:12" s="3" customFormat="1" ht="13.5" customHeight="1">
      <c r="A41" s="207" t="s">
        <v>212</v>
      </c>
      <c r="B41" s="208"/>
      <c r="C41" s="208"/>
      <c r="D41" s="208"/>
      <c r="E41" s="208"/>
      <c r="F41" s="208"/>
      <c r="G41" s="208"/>
      <c r="H41" s="209"/>
      <c r="I41" s="4">
        <v>143</v>
      </c>
      <c r="J41" s="8"/>
      <c r="K41" s="40"/>
      <c r="L41" s="40"/>
    </row>
    <row r="42" spans="1:12" s="3" customFormat="1" ht="13.5" customHeight="1">
      <c r="A42" s="207" t="s">
        <v>44</v>
      </c>
      <c r="B42" s="208"/>
      <c r="C42" s="208"/>
      <c r="D42" s="208"/>
      <c r="E42" s="208"/>
      <c r="F42" s="208"/>
      <c r="G42" s="208"/>
      <c r="H42" s="209"/>
      <c r="I42" s="4">
        <v>144</v>
      </c>
      <c r="J42" s="8"/>
      <c r="K42" s="40"/>
      <c r="L42" s="40"/>
    </row>
    <row r="43" spans="1:12" s="3" customFormat="1" ht="13.5" customHeight="1">
      <c r="A43" s="207" t="s">
        <v>45</v>
      </c>
      <c r="B43" s="208"/>
      <c r="C43" s="208"/>
      <c r="D43" s="208"/>
      <c r="E43" s="208"/>
      <c r="F43" s="208"/>
      <c r="G43" s="208"/>
      <c r="H43" s="209"/>
      <c r="I43" s="4">
        <v>145</v>
      </c>
      <c r="J43" s="8"/>
      <c r="K43" s="40"/>
      <c r="L43" s="40"/>
    </row>
    <row r="44" spans="1:12" s="3" customFormat="1" ht="13.5" customHeight="1">
      <c r="A44" s="207" t="s">
        <v>101</v>
      </c>
      <c r="B44" s="208"/>
      <c r="C44" s="208"/>
      <c r="D44" s="208"/>
      <c r="E44" s="208"/>
      <c r="F44" s="208"/>
      <c r="G44" s="208"/>
      <c r="H44" s="209"/>
      <c r="I44" s="4">
        <v>146</v>
      </c>
      <c r="J44" s="8"/>
      <c r="K44" s="39">
        <f>K9+K29+K40+K42</f>
        <v>9042922824</v>
      </c>
      <c r="L44" s="39">
        <f>L9+L29+L40+L42</f>
        <v>8695878027</v>
      </c>
    </row>
    <row r="45" spans="1:12" s="3" customFormat="1" ht="13.5" customHeight="1">
      <c r="A45" s="207" t="s">
        <v>102</v>
      </c>
      <c r="B45" s="208"/>
      <c r="C45" s="208"/>
      <c r="D45" s="208"/>
      <c r="E45" s="208"/>
      <c r="F45" s="208"/>
      <c r="G45" s="208"/>
      <c r="H45" s="209"/>
      <c r="I45" s="4">
        <v>147</v>
      </c>
      <c r="J45" s="8"/>
      <c r="K45" s="39">
        <f>K12+K35+K41+K43</f>
        <v>6477485703</v>
      </c>
      <c r="L45" s="39">
        <f>L12+L35+L41+L43</f>
        <v>6420816667</v>
      </c>
    </row>
    <row r="46" spans="1:12" s="3" customFormat="1" ht="13.5" customHeight="1">
      <c r="A46" s="207" t="s">
        <v>61</v>
      </c>
      <c r="B46" s="208"/>
      <c r="C46" s="208"/>
      <c r="D46" s="208"/>
      <c r="E46" s="208"/>
      <c r="F46" s="208"/>
      <c r="G46" s="208"/>
      <c r="H46" s="209"/>
      <c r="I46" s="4">
        <v>148</v>
      </c>
      <c r="J46" s="8"/>
      <c r="K46" s="39">
        <f>K44-K45</f>
        <v>2565437121</v>
      </c>
      <c r="L46" s="39">
        <f>L44-L45</f>
        <v>2275061360</v>
      </c>
    </row>
    <row r="47" spans="1:12" s="3" customFormat="1" ht="13.5" customHeight="1">
      <c r="A47" s="194" t="s">
        <v>104</v>
      </c>
      <c r="B47" s="195"/>
      <c r="C47" s="195"/>
      <c r="D47" s="195"/>
      <c r="E47" s="195"/>
      <c r="F47" s="195"/>
      <c r="G47" s="195"/>
      <c r="H47" s="196"/>
      <c r="I47" s="4">
        <v>149</v>
      </c>
      <c r="J47" s="8"/>
      <c r="K47" s="39">
        <f>IF(K44&gt;K45,K44-K45,0)</f>
        <v>2565437121</v>
      </c>
      <c r="L47" s="39">
        <f>IF(L44&gt;L45,L44-L45,0)</f>
        <v>2275061360</v>
      </c>
    </row>
    <row r="48" spans="1:12" s="3" customFormat="1" ht="13.5" customHeight="1">
      <c r="A48" s="194" t="s">
        <v>105</v>
      </c>
      <c r="B48" s="195"/>
      <c r="C48" s="195"/>
      <c r="D48" s="195"/>
      <c r="E48" s="195"/>
      <c r="F48" s="195"/>
      <c r="G48" s="195"/>
      <c r="H48" s="196"/>
      <c r="I48" s="4">
        <v>150</v>
      </c>
      <c r="J48" s="8"/>
      <c r="K48" s="39">
        <f>IF(K45&gt;K44,K45-K44,0)</f>
        <v>0</v>
      </c>
      <c r="L48" s="39">
        <f>IF(L45&gt;L44,L45-L44,0)</f>
        <v>0</v>
      </c>
    </row>
    <row r="49" spans="1:12" s="3" customFormat="1" ht="13.5" customHeight="1">
      <c r="A49" s="207" t="s">
        <v>103</v>
      </c>
      <c r="B49" s="208"/>
      <c r="C49" s="208"/>
      <c r="D49" s="208"/>
      <c r="E49" s="208"/>
      <c r="F49" s="208"/>
      <c r="G49" s="208"/>
      <c r="H49" s="209"/>
      <c r="I49" s="4">
        <v>151</v>
      </c>
      <c r="J49" s="8"/>
      <c r="K49" s="40">
        <v>542000428</v>
      </c>
      <c r="L49" s="40">
        <v>444302748</v>
      </c>
    </row>
    <row r="50" spans="1:12" s="3" customFormat="1" ht="13.5" customHeight="1">
      <c r="A50" s="207" t="s">
        <v>62</v>
      </c>
      <c r="B50" s="208"/>
      <c r="C50" s="208"/>
      <c r="D50" s="208"/>
      <c r="E50" s="208"/>
      <c r="F50" s="208"/>
      <c r="G50" s="208"/>
      <c r="H50" s="209"/>
      <c r="I50" s="4">
        <v>152</v>
      </c>
      <c r="J50" s="8"/>
      <c r="K50" s="39">
        <f>K46-K49</f>
        <v>2023436693</v>
      </c>
      <c r="L50" s="39">
        <f>L46-L49</f>
        <v>1830758612</v>
      </c>
    </row>
    <row r="51" spans="1:12" s="3" customFormat="1" ht="13.5" customHeight="1">
      <c r="A51" s="194" t="s">
        <v>208</v>
      </c>
      <c r="B51" s="195"/>
      <c r="C51" s="195"/>
      <c r="D51" s="195"/>
      <c r="E51" s="195"/>
      <c r="F51" s="195"/>
      <c r="G51" s="195"/>
      <c r="H51" s="196"/>
      <c r="I51" s="4">
        <v>153</v>
      </c>
      <c r="J51" s="8"/>
      <c r="K51" s="39">
        <f>IF(K50&gt;0,K50,0)</f>
        <v>2023436693</v>
      </c>
      <c r="L51" s="39">
        <f>IF(L50&gt;0,L50,0)</f>
        <v>1830758612</v>
      </c>
    </row>
    <row r="52" spans="1:12" s="3" customFormat="1" ht="13.5" customHeight="1">
      <c r="A52" s="270" t="s">
        <v>106</v>
      </c>
      <c r="B52" s="271"/>
      <c r="C52" s="271"/>
      <c r="D52" s="271"/>
      <c r="E52" s="271"/>
      <c r="F52" s="271"/>
      <c r="G52" s="271"/>
      <c r="H52" s="272"/>
      <c r="I52" s="5">
        <v>154</v>
      </c>
      <c r="J52" s="9"/>
      <c r="K52" s="48">
        <f>IF(K50&lt;0,-K50,0)</f>
        <v>0</v>
      </c>
      <c r="L52" s="48">
        <f>IF(L50&lt;0,-L50,0)</f>
        <v>0</v>
      </c>
    </row>
    <row r="53" spans="1:12" s="3" customFormat="1" ht="15" customHeight="1">
      <c r="A53" s="213" t="s">
        <v>292</v>
      </c>
      <c r="B53" s="214"/>
      <c r="C53" s="214"/>
      <c r="D53" s="214"/>
      <c r="E53" s="214"/>
      <c r="F53" s="214"/>
      <c r="G53" s="214"/>
      <c r="H53" s="214"/>
      <c r="I53" s="273"/>
      <c r="J53" s="273"/>
      <c r="K53" s="273"/>
      <c r="L53" s="274"/>
    </row>
    <row r="54" spans="1:12" s="3" customFormat="1" ht="13.5" customHeight="1">
      <c r="A54" s="203" t="s">
        <v>202</v>
      </c>
      <c r="B54" s="204"/>
      <c r="C54" s="204"/>
      <c r="D54" s="204"/>
      <c r="E54" s="204"/>
      <c r="F54" s="204"/>
      <c r="G54" s="204"/>
      <c r="H54" s="204"/>
      <c r="I54" s="278"/>
      <c r="J54" s="278"/>
      <c r="K54" s="278"/>
      <c r="L54" s="279"/>
    </row>
    <row r="55" spans="1:12" s="3" customFormat="1" ht="13.5" customHeight="1">
      <c r="A55" s="267" t="s">
        <v>53</v>
      </c>
      <c r="B55" s="268"/>
      <c r="C55" s="268"/>
      <c r="D55" s="268"/>
      <c r="E55" s="268"/>
      <c r="F55" s="268"/>
      <c r="G55" s="268"/>
      <c r="H55" s="269"/>
      <c r="I55" s="11">
        <v>155</v>
      </c>
      <c r="J55" s="8"/>
      <c r="K55" s="40">
        <v>2023759032</v>
      </c>
      <c r="L55" s="40">
        <f>L51-L56</f>
        <v>1830742380</v>
      </c>
    </row>
    <row r="56" spans="1:12" s="3" customFormat="1" ht="13.5" customHeight="1">
      <c r="A56" s="267" t="s">
        <v>54</v>
      </c>
      <c r="B56" s="268"/>
      <c r="C56" s="268"/>
      <c r="D56" s="268"/>
      <c r="E56" s="268"/>
      <c r="F56" s="268"/>
      <c r="G56" s="268"/>
      <c r="H56" s="269"/>
      <c r="I56" s="11">
        <v>156</v>
      </c>
      <c r="J56" s="8"/>
      <c r="K56" s="41">
        <v>-322339</v>
      </c>
      <c r="L56" s="41">
        <v>16232</v>
      </c>
    </row>
    <row r="57" spans="1:12" s="3" customFormat="1" ht="15" customHeight="1">
      <c r="A57" s="263" t="s">
        <v>205</v>
      </c>
      <c r="B57" s="264"/>
      <c r="C57" s="264"/>
      <c r="D57" s="264"/>
      <c r="E57" s="264"/>
      <c r="F57" s="264"/>
      <c r="G57" s="264"/>
      <c r="H57" s="264"/>
      <c r="I57" s="265"/>
      <c r="J57" s="265"/>
      <c r="K57" s="265"/>
      <c r="L57" s="266"/>
    </row>
    <row r="58" spans="1:12" s="3" customFormat="1" ht="13.5" customHeight="1">
      <c r="A58" s="225" t="s">
        <v>77</v>
      </c>
      <c r="B58" s="226"/>
      <c r="C58" s="226"/>
      <c r="D58" s="226"/>
      <c r="E58" s="226"/>
      <c r="F58" s="226"/>
      <c r="G58" s="226"/>
      <c r="H58" s="227"/>
      <c r="I58" s="65">
        <v>157</v>
      </c>
      <c r="J58" s="12"/>
      <c r="K58" s="38">
        <f>K50</f>
        <v>2023436693</v>
      </c>
      <c r="L58" s="38">
        <f>L50</f>
        <v>1830758612</v>
      </c>
    </row>
    <row r="59" spans="1:12" s="3" customFormat="1" ht="13.5" customHeight="1">
      <c r="A59" s="207" t="s">
        <v>107</v>
      </c>
      <c r="B59" s="208"/>
      <c r="C59" s="208"/>
      <c r="D59" s="208"/>
      <c r="E59" s="208"/>
      <c r="F59" s="208"/>
      <c r="G59" s="208"/>
      <c r="H59" s="209"/>
      <c r="I59" s="4">
        <v>158</v>
      </c>
      <c r="J59" s="8"/>
      <c r="K59" s="39">
        <f>SUM(K60:K66)</f>
        <v>3056373</v>
      </c>
      <c r="L59" s="39">
        <f>SUM(L60:L66)</f>
        <v>-3287484</v>
      </c>
    </row>
    <row r="60" spans="1:12" s="3" customFormat="1" ht="13.5" customHeight="1">
      <c r="A60" s="207" t="s">
        <v>47</v>
      </c>
      <c r="B60" s="208"/>
      <c r="C60" s="208"/>
      <c r="D60" s="208"/>
      <c r="E60" s="208"/>
      <c r="F60" s="208"/>
      <c r="G60" s="208"/>
      <c r="H60" s="209"/>
      <c r="I60" s="4">
        <v>159</v>
      </c>
      <c r="J60" s="8"/>
      <c r="K60" s="40">
        <v>0</v>
      </c>
      <c r="L60" s="40">
        <v>0</v>
      </c>
    </row>
    <row r="61" spans="1:12" s="3" customFormat="1" ht="25.5" customHeight="1">
      <c r="A61" s="207" t="s">
        <v>48</v>
      </c>
      <c r="B61" s="208"/>
      <c r="C61" s="208"/>
      <c r="D61" s="208"/>
      <c r="E61" s="208"/>
      <c r="F61" s="208"/>
      <c r="G61" s="208"/>
      <c r="H61" s="209"/>
      <c r="I61" s="4">
        <v>160</v>
      </c>
      <c r="J61" s="8"/>
      <c r="K61" s="40">
        <v>0</v>
      </c>
      <c r="L61" s="40">
        <v>0</v>
      </c>
    </row>
    <row r="62" spans="1:12" s="3" customFormat="1" ht="26.25" customHeight="1">
      <c r="A62" s="207" t="s">
        <v>398</v>
      </c>
      <c r="B62" s="208"/>
      <c r="C62" s="208"/>
      <c r="D62" s="208"/>
      <c r="E62" s="208"/>
      <c r="F62" s="208"/>
      <c r="G62" s="208"/>
      <c r="H62" s="209"/>
      <c r="I62" s="4">
        <v>161</v>
      </c>
      <c r="J62" s="8"/>
      <c r="K62" s="40">
        <v>-2602827</v>
      </c>
      <c r="L62" s="40">
        <v>1163716</v>
      </c>
    </row>
    <row r="63" spans="1:12" s="3" customFormat="1" ht="13.5" customHeight="1">
      <c r="A63" s="207" t="s">
        <v>49</v>
      </c>
      <c r="B63" s="208"/>
      <c r="C63" s="208"/>
      <c r="D63" s="208"/>
      <c r="E63" s="208"/>
      <c r="F63" s="208"/>
      <c r="G63" s="208"/>
      <c r="H63" s="209"/>
      <c r="I63" s="4">
        <v>162</v>
      </c>
      <c r="J63" s="8"/>
      <c r="K63" s="40">
        <v>0</v>
      </c>
      <c r="L63" s="40">
        <v>0</v>
      </c>
    </row>
    <row r="64" spans="1:12" s="3" customFormat="1" ht="13.5" customHeight="1">
      <c r="A64" s="207" t="s">
        <v>50</v>
      </c>
      <c r="B64" s="208"/>
      <c r="C64" s="208"/>
      <c r="D64" s="208"/>
      <c r="E64" s="208"/>
      <c r="F64" s="208"/>
      <c r="G64" s="208"/>
      <c r="H64" s="209"/>
      <c r="I64" s="4">
        <v>163</v>
      </c>
      <c r="J64" s="8"/>
      <c r="K64" s="40">
        <v>0</v>
      </c>
      <c r="L64" s="40">
        <v>0</v>
      </c>
    </row>
    <row r="65" spans="1:12" s="3" customFormat="1" ht="13.5" customHeight="1">
      <c r="A65" s="207" t="s">
        <v>51</v>
      </c>
      <c r="B65" s="208"/>
      <c r="C65" s="208"/>
      <c r="D65" s="208"/>
      <c r="E65" s="208"/>
      <c r="F65" s="208"/>
      <c r="G65" s="208"/>
      <c r="H65" s="209"/>
      <c r="I65" s="4">
        <v>164</v>
      </c>
      <c r="J65" s="8"/>
      <c r="K65" s="40">
        <v>0</v>
      </c>
      <c r="L65" s="40">
        <v>0</v>
      </c>
    </row>
    <row r="66" spans="1:12" s="3" customFormat="1" ht="13.5" customHeight="1">
      <c r="A66" s="207" t="s">
        <v>52</v>
      </c>
      <c r="B66" s="208"/>
      <c r="C66" s="208"/>
      <c r="D66" s="208"/>
      <c r="E66" s="208"/>
      <c r="F66" s="208"/>
      <c r="G66" s="208"/>
      <c r="H66" s="209"/>
      <c r="I66" s="4">
        <v>165</v>
      </c>
      <c r="J66" s="8"/>
      <c r="K66" s="40">
        <v>5659200</v>
      </c>
      <c r="L66" s="40">
        <v>-4451200</v>
      </c>
    </row>
    <row r="67" spans="1:12" s="3" customFormat="1" ht="13.5" customHeight="1">
      <c r="A67" s="207" t="s">
        <v>108</v>
      </c>
      <c r="B67" s="208"/>
      <c r="C67" s="208"/>
      <c r="D67" s="208"/>
      <c r="E67" s="208"/>
      <c r="F67" s="208"/>
      <c r="G67" s="208"/>
      <c r="H67" s="209"/>
      <c r="I67" s="4">
        <v>166</v>
      </c>
      <c r="J67" s="8"/>
      <c r="K67" s="40">
        <v>0</v>
      </c>
      <c r="L67" s="40">
        <v>0</v>
      </c>
    </row>
    <row r="68" spans="1:12" s="3" customFormat="1" ht="27" customHeight="1">
      <c r="A68" s="207" t="s">
        <v>209</v>
      </c>
      <c r="B68" s="208"/>
      <c r="C68" s="208"/>
      <c r="D68" s="208"/>
      <c r="E68" s="208"/>
      <c r="F68" s="208"/>
      <c r="G68" s="208"/>
      <c r="H68" s="209"/>
      <c r="I68" s="4">
        <v>167</v>
      </c>
      <c r="J68" s="8"/>
      <c r="K68" s="39">
        <f>K59-K67</f>
        <v>3056373</v>
      </c>
      <c r="L68" s="39">
        <f>L59-L67</f>
        <v>-3287484</v>
      </c>
    </row>
    <row r="69" spans="1:12" s="3" customFormat="1" ht="13.5" customHeight="1">
      <c r="A69" s="207" t="s">
        <v>210</v>
      </c>
      <c r="B69" s="208"/>
      <c r="C69" s="208"/>
      <c r="D69" s="208"/>
      <c r="E69" s="208"/>
      <c r="F69" s="208"/>
      <c r="G69" s="208"/>
      <c r="H69" s="209"/>
      <c r="I69" s="4">
        <v>168</v>
      </c>
      <c r="J69" s="8"/>
      <c r="K69" s="48">
        <f>K58+K68</f>
        <v>2026493066</v>
      </c>
      <c r="L69" s="48">
        <f>L58+L68</f>
        <v>1827471128</v>
      </c>
    </row>
    <row r="70" spans="1:12" s="3" customFormat="1" ht="15" customHeight="1">
      <c r="A70" s="213" t="s">
        <v>204</v>
      </c>
      <c r="B70" s="214"/>
      <c r="C70" s="214"/>
      <c r="D70" s="214"/>
      <c r="E70" s="214"/>
      <c r="F70" s="214"/>
      <c r="G70" s="214"/>
      <c r="H70" s="214"/>
      <c r="I70" s="273"/>
      <c r="J70" s="273"/>
      <c r="K70" s="273"/>
      <c r="L70" s="274"/>
    </row>
    <row r="71" spans="1:12" s="3" customFormat="1" ht="13.5" customHeight="1">
      <c r="A71" s="203" t="s">
        <v>203</v>
      </c>
      <c r="B71" s="204"/>
      <c r="C71" s="204"/>
      <c r="D71" s="204"/>
      <c r="E71" s="204"/>
      <c r="F71" s="204"/>
      <c r="G71" s="204"/>
      <c r="H71" s="204"/>
      <c r="I71" s="278"/>
      <c r="J71" s="278"/>
      <c r="K71" s="278"/>
      <c r="L71" s="279"/>
    </row>
    <row r="72" spans="1:12" s="3" customFormat="1" ht="13.5" customHeight="1">
      <c r="A72" s="267" t="s">
        <v>53</v>
      </c>
      <c r="B72" s="268"/>
      <c r="C72" s="268"/>
      <c r="D72" s="268"/>
      <c r="E72" s="268"/>
      <c r="F72" s="268"/>
      <c r="G72" s="268"/>
      <c r="H72" s="269"/>
      <c r="I72" s="11">
        <v>169</v>
      </c>
      <c r="J72" s="8"/>
      <c r="K72" s="40">
        <v>2026815405</v>
      </c>
      <c r="L72" s="40">
        <f>L69-L73</f>
        <v>1827454896</v>
      </c>
    </row>
    <row r="73" spans="1:12" s="3" customFormat="1" ht="13.5" customHeight="1">
      <c r="A73" s="275" t="s">
        <v>54</v>
      </c>
      <c r="B73" s="276"/>
      <c r="C73" s="276"/>
      <c r="D73" s="276"/>
      <c r="E73" s="276"/>
      <c r="F73" s="276"/>
      <c r="G73" s="276"/>
      <c r="H73" s="277"/>
      <c r="I73" s="13">
        <v>170</v>
      </c>
      <c r="J73" s="14"/>
      <c r="K73" s="41">
        <v>-322339</v>
      </c>
      <c r="L73" s="41">
        <v>16232</v>
      </c>
    </row>
    <row r="74" ht="4.5" customHeight="1"/>
    <row r="75" ht="12.75" hidden="1"/>
    <row r="76" ht="12.75" hidden="1"/>
  </sheetData>
  <sheetProtection password="C79A" sheet="1" objects="1"/>
  <mergeCells count="72">
    <mergeCell ref="A47:H47"/>
    <mergeCell ref="A48:H48"/>
    <mergeCell ref="A54:L54"/>
    <mergeCell ref="A70:L70"/>
    <mergeCell ref="A63:H63"/>
    <mergeCell ref="A64:H64"/>
    <mergeCell ref="A65:H65"/>
    <mergeCell ref="A66:H66"/>
    <mergeCell ref="A59:H59"/>
    <mergeCell ref="A60:H60"/>
    <mergeCell ref="A72:H72"/>
    <mergeCell ref="A73:H73"/>
    <mergeCell ref="A67:H67"/>
    <mergeCell ref="A68:H68"/>
    <mergeCell ref="A69:H69"/>
    <mergeCell ref="A71:L71"/>
    <mergeCell ref="A61:H61"/>
    <mergeCell ref="A62:H62"/>
    <mergeCell ref="A1:B2"/>
    <mergeCell ref="A55:H55"/>
    <mergeCell ref="A56:H56"/>
    <mergeCell ref="A51:H51"/>
    <mergeCell ref="A52:H52"/>
    <mergeCell ref="A53:L53"/>
    <mergeCell ref="A49:H49"/>
    <mergeCell ref="A50:H50"/>
    <mergeCell ref="A45:H45"/>
    <mergeCell ref="A46:H46"/>
    <mergeCell ref="A43:H43"/>
    <mergeCell ref="A44:H44"/>
    <mergeCell ref="A39:H39"/>
    <mergeCell ref="A42:H42"/>
    <mergeCell ref="A37:H37"/>
    <mergeCell ref="A38:H38"/>
    <mergeCell ref="A40:H40"/>
    <mergeCell ref="A41:H41"/>
    <mergeCell ref="A35:H35"/>
    <mergeCell ref="A36:H36"/>
    <mergeCell ref="A33:H33"/>
    <mergeCell ref="A34:H34"/>
    <mergeCell ref="A31:H31"/>
    <mergeCell ref="A32:H32"/>
    <mergeCell ref="A29:H29"/>
    <mergeCell ref="A30:H30"/>
    <mergeCell ref="A27:H27"/>
    <mergeCell ref="A28:H28"/>
    <mergeCell ref="A25:H25"/>
    <mergeCell ref="A26:H26"/>
    <mergeCell ref="A17:H17"/>
    <mergeCell ref="A18:H18"/>
    <mergeCell ref="A23:H23"/>
    <mergeCell ref="A24:H24"/>
    <mergeCell ref="A21:H21"/>
    <mergeCell ref="A22:H22"/>
    <mergeCell ref="A12:H12"/>
    <mergeCell ref="A13:H13"/>
    <mergeCell ref="A11:H11"/>
    <mergeCell ref="A58:H58"/>
    <mergeCell ref="A15:H15"/>
    <mergeCell ref="A16:H16"/>
    <mergeCell ref="A14:H14"/>
    <mergeCell ref="A57:L57"/>
    <mergeCell ref="A19:H19"/>
    <mergeCell ref="A20:H20"/>
    <mergeCell ref="A10:H10"/>
    <mergeCell ref="A9:H9"/>
    <mergeCell ref="A6:L6"/>
    <mergeCell ref="A7:H7"/>
    <mergeCell ref="A3:K3"/>
    <mergeCell ref="A4:K4"/>
    <mergeCell ref="L3:L4"/>
    <mergeCell ref="A8:H8"/>
  </mergeCells>
  <dataValidations count="4">
    <dataValidation type="textLength" operator="lessThan" allowBlank="1" showInputMessage="1" showErrorMessage="1" errorTitle="Redni broj bilješke" error="Redni broj bilješke mora biti text duljine najviše 10 znakova." sqref="J9:J52 J55:J56 J58:J69 J72:J73">
      <formula1>10</formula1>
    </dataValidation>
    <dataValidation type="whole" operator="greaterThanOrEqual" allowBlank="1" showInputMessage="1" showErrorMessage="1" errorTitle="Pogrešan unos" error="Mogu se unijeti samo cjelobrojne pozitivne vrijednosti." sqref="K9:L12 K14:L48 K50:L52">
      <formula1>0</formula1>
    </dataValidation>
    <dataValidation type="whole" operator="notEqual" allowBlank="1" showInputMessage="1" showErrorMessage="1" errorTitle="Pogrešan unos" error="Mogu se unijeti samo cjelobrojne pozitivne ili negativne vrijednosti." sqref="K13:L13">
      <formula1>999999999999</formula1>
    </dataValidation>
    <dataValidation type="whole" operator="notEqual" allowBlank="1" showInputMessage="1" showErrorMessage="1" errorTitle="Pogrešan unos" error="Mogu se unijeti samo cjelobrojne vrijednosti." sqref="K58:L69 K72:L73 K55:L56 K49:L49">
      <formula1>999999999999</formula1>
    </dataValidation>
  </dataValidations>
  <hyperlinks>
    <hyperlink ref="E1" location="RDG!K8" tooltip="Unos podataka u Račun dobiti i gubitka" display="RDG"/>
    <hyperlink ref="D1" location="Bilanca!K10" tooltip="Unos podataka u obrazac Bilance" display="Bilanca"/>
    <hyperlink ref="C1" location="Opci!A11" tooltip="Naslovna strana, unos općih podataka" display="Naslovna"/>
    <hyperlink ref="F1" location="PodDop!A1" tooltip="Unos podataka u Dopunske podatke" display="PodDop"/>
    <hyperlink ref="G1" location="NT_I!A1" tooltip="Unos podataka u Novčani tijek po indirektnoj metodi" display="NTI"/>
    <hyperlink ref="H1" location="NT_D!A1" tooltip="Unos podataka u Novčani tijek po direktnoj metodi" display="NT_D"/>
    <hyperlink ref="C2" location="Novosti!A1" tooltip="Novosti vezane uz obrasce ili proizvode FINA-e" display="Novosti"/>
    <hyperlink ref="D2" location="Uputa!A1" tooltip="Uputa o popunjavanju obrazaca" display="Uputa"/>
    <hyperlink ref="E2" location="Kont!A1" tooltip="Pregled popisa kontrola (provjera ispravnosti obrasca)" display="Kontrole"/>
    <hyperlink ref="F2" location="Djel!A1" tooltip="Šifarnik djelatnosti (prema NKD 2007)" display="Djel"/>
    <hyperlink ref="G2" location="Opcine!A1" tooltip="Šifarnik općina / gradova" display="Opcine"/>
    <hyperlink ref="H2" location="Sifre!A1" tooltip="Šifarnik značenja svih šifri koje se unose u obrazac" display="Sifre"/>
    <hyperlink ref="I2" location="Promjene!A1" tooltip="Popis promjena u Excel datoteci po verzijama" display="Prom"/>
    <hyperlink ref="I1" location="ListaMB!A1" tooltip="Unos liste matičnih brojeva - subjekata konsolidacije" display="ListaMB"/>
  </hyperlinks>
  <printOptions horizontalCentered="1"/>
  <pageMargins left="0.5511811023622047" right="0.5511811023622047" top="0.7874015748031497" bottom="0.7874015748031497" header="0.5905511811023623" footer="0.5905511811023623"/>
  <pageSetup fitToHeight="1" fitToWidth="1" horizontalDpi="1200" verticalDpi="12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R55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K52" sqref="K52:L55"/>
    </sheetView>
  </sheetViews>
  <sheetFormatPr defaultColWidth="9.140625" defaultRowHeight="12.75" zeroHeight="1"/>
  <cols>
    <col min="1" max="7" width="7.7109375" style="0" customWidth="1"/>
    <col min="8" max="8" width="9.28125" style="0" customWidth="1"/>
    <col min="9" max="9" width="7.28125" style="0" customWidth="1"/>
    <col min="10" max="10" width="7.7109375" style="0" customWidth="1"/>
    <col min="11" max="12" width="14.28125" style="0" customWidth="1"/>
    <col min="13" max="13" width="0.85546875" style="0" customWidth="1"/>
    <col min="14" max="14" width="3.421875" style="0" hidden="1" customWidth="1"/>
    <col min="15" max="16384" width="0" style="0" hidden="1" customWidth="1"/>
  </cols>
  <sheetData>
    <row r="1" spans="1:18" ht="19.5" customHeight="1">
      <c r="A1" s="231" t="s">
        <v>318</v>
      </c>
      <c r="B1" s="232"/>
      <c r="C1" s="58" t="s">
        <v>351</v>
      </c>
      <c r="D1" s="55" t="s">
        <v>214</v>
      </c>
      <c r="E1" s="55" t="s">
        <v>38</v>
      </c>
      <c r="F1" s="71" t="s">
        <v>325</v>
      </c>
      <c r="G1" s="55" t="s">
        <v>352</v>
      </c>
      <c r="H1" s="71" t="s">
        <v>353</v>
      </c>
      <c r="I1" s="55" t="s">
        <v>354</v>
      </c>
      <c r="J1" s="56"/>
      <c r="K1" s="3"/>
      <c r="L1" s="3"/>
      <c r="Q1" s="24">
        <f>IF(OR(MIN(K9:L55)&lt;0,MAX(K9:L55)&gt;0),1,0)</f>
        <v>1</v>
      </c>
      <c r="R1" s="76" t="s">
        <v>31</v>
      </c>
    </row>
    <row r="2" spans="1:18" s="3" customFormat="1" ht="19.5" customHeight="1" thickBot="1">
      <c r="A2" s="233"/>
      <c r="B2" s="234"/>
      <c r="C2" s="59" t="s">
        <v>312</v>
      </c>
      <c r="D2" s="60" t="s">
        <v>40</v>
      </c>
      <c r="E2" s="60" t="s">
        <v>313</v>
      </c>
      <c r="F2" s="60" t="s">
        <v>39</v>
      </c>
      <c r="G2" s="60" t="s">
        <v>355</v>
      </c>
      <c r="H2" s="60" t="s">
        <v>314</v>
      </c>
      <c r="I2" s="61" t="s">
        <v>356</v>
      </c>
      <c r="J2" s="57"/>
      <c r="Q2" s="24">
        <f>IF(OR(MIN(K9:K55)&lt;0,MAX(K9:K55)&gt;0),1,0)</f>
        <v>1</v>
      </c>
      <c r="R2" s="76" t="s">
        <v>32</v>
      </c>
    </row>
    <row r="3" spans="1:18" s="3" customFormat="1" ht="19.5" customHeight="1">
      <c r="A3" s="292" t="s">
        <v>146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  <c r="L3" s="235" t="s">
        <v>364</v>
      </c>
      <c r="Q3" s="24">
        <f>IF(OR(MIN(L9:L55)&lt;0,MAX(L9:L55)&gt;0),1,0)</f>
        <v>1</v>
      </c>
      <c r="R3" s="76" t="s">
        <v>33</v>
      </c>
    </row>
    <row r="4" spans="1:12" s="3" customFormat="1" ht="19.5" customHeight="1" thickBot="1">
      <c r="A4" s="295" t="e">
        <f>"u razdoblju "&amp;IF(#REF!&lt;&gt;"",TEXT(#REF!,"DD.MM.YYYY."),"__.__.____.")&amp;" do "&amp;IF(#REF!&lt;&gt;"",TEXT(#REF!,"DD.MM.YYYY."),"__.__.____.")</f>
        <v>#REF!</v>
      </c>
      <c r="B4" s="296"/>
      <c r="C4" s="296"/>
      <c r="D4" s="296"/>
      <c r="E4" s="296"/>
      <c r="F4" s="296"/>
      <c r="G4" s="296"/>
      <c r="H4" s="296"/>
      <c r="I4" s="296"/>
      <c r="J4" s="296"/>
      <c r="K4" s="294"/>
      <c r="L4" s="291"/>
    </row>
    <row r="5" spans="1:11" s="3" customFormat="1" ht="4.5" customHeight="1">
      <c r="A5" s="49"/>
      <c r="B5" s="37"/>
      <c r="C5" s="37"/>
      <c r="D5" s="37"/>
      <c r="E5" s="37"/>
      <c r="F5" s="37"/>
      <c r="G5" s="37"/>
      <c r="H5" s="37"/>
      <c r="I5" s="37"/>
      <c r="J5" s="37"/>
      <c r="K5" s="33"/>
    </row>
    <row r="6" spans="1:12" s="3" customFormat="1" ht="19.5" customHeight="1">
      <c r="A6" s="286" t="e">
        <f>"Obveznik: "&amp;IF(#REF!&lt;&gt;"",#REF!,"________")&amp;"; "&amp;IF(#REF!&lt;&gt;"",#REF!,"_____________________________________________________________"&amp;"; "&amp;IF(#REF!&lt;&gt;"",#REF!,"_______________"))</f>
        <v>#REF!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1:12" s="3" customFormat="1" ht="24.75" customHeight="1" thickBot="1">
      <c r="A7" s="289" t="s">
        <v>218</v>
      </c>
      <c r="B7" s="289"/>
      <c r="C7" s="289"/>
      <c r="D7" s="289"/>
      <c r="E7" s="289"/>
      <c r="F7" s="289"/>
      <c r="G7" s="289"/>
      <c r="H7" s="289"/>
      <c r="I7" s="62" t="s">
        <v>357</v>
      </c>
      <c r="J7" s="66" t="s">
        <v>358</v>
      </c>
      <c r="K7" s="63" t="s">
        <v>133</v>
      </c>
      <c r="L7" s="63" t="s">
        <v>134</v>
      </c>
    </row>
    <row r="8" spans="1:12" s="3" customFormat="1" ht="13.5" customHeight="1">
      <c r="A8" s="290">
        <v>1</v>
      </c>
      <c r="B8" s="290"/>
      <c r="C8" s="290"/>
      <c r="D8" s="290"/>
      <c r="E8" s="290"/>
      <c r="F8" s="290"/>
      <c r="G8" s="290"/>
      <c r="H8" s="290"/>
      <c r="I8" s="64">
        <v>2</v>
      </c>
      <c r="J8" s="73">
        <v>3</v>
      </c>
      <c r="K8" s="72">
        <v>4</v>
      </c>
      <c r="L8" s="72">
        <v>5</v>
      </c>
    </row>
    <row r="9" spans="1:12" s="3" customFormat="1" ht="15" customHeight="1">
      <c r="A9" s="282" t="s">
        <v>140</v>
      </c>
      <c r="B9" s="283"/>
      <c r="C9" s="283"/>
      <c r="D9" s="283"/>
      <c r="E9" s="283"/>
      <c r="F9" s="283"/>
      <c r="G9" s="283"/>
      <c r="H9" s="283"/>
      <c r="I9" s="284"/>
      <c r="J9" s="284"/>
      <c r="K9" s="284"/>
      <c r="L9" s="285"/>
    </row>
    <row r="10" spans="1:12" s="3" customFormat="1" ht="13.5" customHeight="1">
      <c r="A10" s="217" t="s">
        <v>390</v>
      </c>
      <c r="B10" s="218"/>
      <c r="C10" s="218"/>
      <c r="D10" s="218"/>
      <c r="E10" s="218"/>
      <c r="F10" s="218"/>
      <c r="G10" s="218"/>
      <c r="H10" s="218"/>
      <c r="I10" s="4">
        <v>1</v>
      </c>
      <c r="J10" s="74"/>
      <c r="K10" s="34">
        <v>2565437121</v>
      </c>
      <c r="L10" s="40">
        <v>2275061361</v>
      </c>
    </row>
    <row r="11" spans="1:12" s="3" customFormat="1" ht="13.5" customHeight="1">
      <c r="A11" s="217" t="s">
        <v>391</v>
      </c>
      <c r="B11" s="218"/>
      <c r="C11" s="218"/>
      <c r="D11" s="218"/>
      <c r="E11" s="218"/>
      <c r="F11" s="218"/>
      <c r="G11" s="218"/>
      <c r="H11" s="218"/>
      <c r="I11" s="4">
        <v>2</v>
      </c>
      <c r="J11" s="74"/>
      <c r="K11" s="34">
        <v>1364262183</v>
      </c>
      <c r="L11" s="40">
        <v>1350815970</v>
      </c>
    </row>
    <row r="12" spans="1:12" s="3" customFormat="1" ht="13.5" customHeight="1">
      <c r="A12" s="217" t="s">
        <v>392</v>
      </c>
      <c r="B12" s="218"/>
      <c r="C12" s="218"/>
      <c r="D12" s="218"/>
      <c r="E12" s="218"/>
      <c r="F12" s="218"/>
      <c r="G12" s="218"/>
      <c r="H12" s="218"/>
      <c r="I12" s="4">
        <v>3</v>
      </c>
      <c r="J12" s="74"/>
      <c r="K12" s="34">
        <v>0</v>
      </c>
      <c r="L12" s="40">
        <v>73465418</v>
      </c>
    </row>
    <row r="13" spans="1:12" s="3" customFormat="1" ht="13.5" customHeight="1">
      <c r="A13" s="217" t="s">
        <v>393</v>
      </c>
      <c r="B13" s="218"/>
      <c r="C13" s="218"/>
      <c r="D13" s="218"/>
      <c r="E13" s="218"/>
      <c r="F13" s="218"/>
      <c r="G13" s="218"/>
      <c r="H13" s="218"/>
      <c r="I13" s="4">
        <v>4</v>
      </c>
      <c r="J13" s="74"/>
      <c r="K13" s="34">
        <v>0</v>
      </c>
      <c r="L13" s="40">
        <v>0</v>
      </c>
    </row>
    <row r="14" spans="1:12" s="3" customFormat="1" ht="13.5" customHeight="1">
      <c r="A14" s="217" t="s">
        <v>394</v>
      </c>
      <c r="B14" s="218"/>
      <c r="C14" s="218"/>
      <c r="D14" s="218"/>
      <c r="E14" s="218"/>
      <c r="F14" s="218"/>
      <c r="G14" s="218"/>
      <c r="H14" s="218"/>
      <c r="I14" s="4">
        <v>5</v>
      </c>
      <c r="J14" s="74"/>
      <c r="K14" s="34">
        <v>58934990</v>
      </c>
      <c r="L14" s="40">
        <v>39557299</v>
      </c>
    </row>
    <row r="15" spans="1:12" s="3" customFormat="1" ht="13.5" customHeight="1">
      <c r="A15" s="217" t="s">
        <v>188</v>
      </c>
      <c r="B15" s="218"/>
      <c r="C15" s="218"/>
      <c r="D15" s="218"/>
      <c r="E15" s="218"/>
      <c r="F15" s="218"/>
      <c r="G15" s="218"/>
      <c r="H15" s="218"/>
      <c r="I15" s="4">
        <v>6</v>
      </c>
      <c r="J15" s="74"/>
      <c r="K15" s="34">
        <v>0</v>
      </c>
      <c r="L15" s="40">
        <v>0</v>
      </c>
    </row>
    <row r="16" spans="1:12" s="3" customFormat="1" ht="13.5" customHeight="1">
      <c r="A16" s="207" t="s">
        <v>141</v>
      </c>
      <c r="B16" s="208"/>
      <c r="C16" s="208"/>
      <c r="D16" s="208"/>
      <c r="E16" s="208"/>
      <c r="F16" s="208"/>
      <c r="G16" s="208"/>
      <c r="H16" s="208"/>
      <c r="I16" s="4">
        <v>7</v>
      </c>
      <c r="J16" s="74"/>
      <c r="K16" s="35">
        <f>SUM(K10:K15)</f>
        <v>3988634294</v>
      </c>
      <c r="L16" s="39">
        <f>SUM(L10:L15)</f>
        <v>3738900048</v>
      </c>
    </row>
    <row r="17" spans="1:12" s="3" customFormat="1" ht="13.5" customHeight="1">
      <c r="A17" s="217" t="s">
        <v>189</v>
      </c>
      <c r="B17" s="218"/>
      <c r="C17" s="218"/>
      <c r="D17" s="218"/>
      <c r="E17" s="218"/>
      <c r="F17" s="218"/>
      <c r="G17" s="218"/>
      <c r="H17" s="218"/>
      <c r="I17" s="4">
        <v>8</v>
      </c>
      <c r="J17" s="74"/>
      <c r="K17" s="34">
        <v>211448010</v>
      </c>
      <c r="L17" s="40">
        <v>0</v>
      </c>
    </row>
    <row r="18" spans="1:12" s="3" customFormat="1" ht="13.5" customHeight="1">
      <c r="A18" s="217" t="s">
        <v>190</v>
      </c>
      <c r="B18" s="218"/>
      <c r="C18" s="218"/>
      <c r="D18" s="218"/>
      <c r="E18" s="218"/>
      <c r="F18" s="218"/>
      <c r="G18" s="218"/>
      <c r="H18" s="218"/>
      <c r="I18" s="4">
        <v>9</v>
      </c>
      <c r="J18" s="74"/>
      <c r="K18" s="34">
        <v>204646569</v>
      </c>
      <c r="L18" s="40">
        <v>48461931</v>
      </c>
    </row>
    <row r="19" spans="1:12" s="3" customFormat="1" ht="13.5" customHeight="1">
      <c r="A19" s="217" t="s">
        <v>191</v>
      </c>
      <c r="B19" s="218"/>
      <c r="C19" s="218"/>
      <c r="D19" s="218"/>
      <c r="E19" s="218"/>
      <c r="F19" s="218"/>
      <c r="G19" s="218"/>
      <c r="H19" s="218"/>
      <c r="I19" s="4">
        <v>10</v>
      </c>
      <c r="J19" s="74"/>
      <c r="K19" s="34">
        <v>0</v>
      </c>
      <c r="L19" s="40">
        <v>0</v>
      </c>
    </row>
    <row r="20" spans="1:12" s="3" customFormat="1" ht="13.5" customHeight="1">
      <c r="A20" s="217" t="s">
        <v>192</v>
      </c>
      <c r="B20" s="218"/>
      <c r="C20" s="218"/>
      <c r="D20" s="218"/>
      <c r="E20" s="218"/>
      <c r="F20" s="218"/>
      <c r="G20" s="218"/>
      <c r="H20" s="218"/>
      <c r="I20" s="4">
        <v>11</v>
      </c>
      <c r="J20" s="74"/>
      <c r="K20" s="34">
        <v>834089340</v>
      </c>
      <c r="L20" s="40">
        <v>421247659</v>
      </c>
    </row>
    <row r="21" spans="1:12" s="3" customFormat="1" ht="13.5" customHeight="1">
      <c r="A21" s="207" t="s">
        <v>142</v>
      </c>
      <c r="B21" s="208"/>
      <c r="C21" s="208"/>
      <c r="D21" s="208"/>
      <c r="E21" s="208"/>
      <c r="F21" s="208"/>
      <c r="G21" s="208"/>
      <c r="H21" s="208"/>
      <c r="I21" s="4">
        <v>12</v>
      </c>
      <c r="J21" s="74"/>
      <c r="K21" s="35">
        <f>SUM(K17:K20)</f>
        <v>1250183919</v>
      </c>
      <c r="L21" s="39">
        <f>SUM(L17:L20)</f>
        <v>469709590</v>
      </c>
    </row>
    <row r="22" spans="1:12" s="3" customFormat="1" ht="24.75" customHeight="1">
      <c r="A22" s="207" t="s">
        <v>386</v>
      </c>
      <c r="B22" s="208"/>
      <c r="C22" s="208"/>
      <c r="D22" s="208"/>
      <c r="E22" s="208"/>
      <c r="F22" s="208"/>
      <c r="G22" s="208"/>
      <c r="H22" s="208"/>
      <c r="I22" s="4">
        <v>13</v>
      </c>
      <c r="J22" s="74"/>
      <c r="K22" s="35">
        <f>IF(K16&gt;K21,K16-K21,0)</f>
        <v>2738450375</v>
      </c>
      <c r="L22" s="39">
        <f>IF(L16&gt;L21,L16-L21,0)</f>
        <v>3269190458</v>
      </c>
    </row>
    <row r="23" spans="1:12" s="3" customFormat="1" ht="24.75" customHeight="1">
      <c r="A23" s="207" t="s">
        <v>387</v>
      </c>
      <c r="B23" s="208"/>
      <c r="C23" s="208"/>
      <c r="D23" s="208"/>
      <c r="E23" s="208"/>
      <c r="F23" s="208"/>
      <c r="G23" s="208"/>
      <c r="H23" s="208"/>
      <c r="I23" s="4">
        <v>14</v>
      </c>
      <c r="J23" s="74"/>
      <c r="K23" s="35">
        <f>IF(K21&gt;K16,K21-K16,0)</f>
        <v>0</v>
      </c>
      <c r="L23" s="39">
        <f>IF(L21&gt;L16,L21-L16,0)</f>
        <v>0</v>
      </c>
    </row>
    <row r="24" spans="1:12" s="3" customFormat="1" ht="15" customHeight="1">
      <c r="A24" s="282" t="s">
        <v>143</v>
      </c>
      <c r="B24" s="283"/>
      <c r="C24" s="283"/>
      <c r="D24" s="283"/>
      <c r="E24" s="283"/>
      <c r="F24" s="283"/>
      <c r="G24" s="283"/>
      <c r="H24" s="283"/>
      <c r="I24" s="284"/>
      <c r="J24" s="284"/>
      <c r="K24" s="284"/>
      <c r="L24" s="285"/>
    </row>
    <row r="25" spans="1:12" s="3" customFormat="1" ht="13.5" customHeight="1">
      <c r="A25" s="217" t="s">
        <v>193</v>
      </c>
      <c r="B25" s="218"/>
      <c r="C25" s="218"/>
      <c r="D25" s="218"/>
      <c r="E25" s="218"/>
      <c r="F25" s="218"/>
      <c r="G25" s="218"/>
      <c r="H25" s="218"/>
      <c r="I25" s="4">
        <v>15</v>
      </c>
      <c r="J25" s="74"/>
      <c r="K25" s="34">
        <v>24539852</v>
      </c>
      <c r="L25" s="40">
        <v>12887585</v>
      </c>
    </row>
    <row r="26" spans="1:12" s="3" customFormat="1" ht="13.5" customHeight="1">
      <c r="A26" s="217" t="s">
        <v>194</v>
      </c>
      <c r="B26" s="218"/>
      <c r="C26" s="218"/>
      <c r="D26" s="218"/>
      <c r="E26" s="218"/>
      <c r="F26" s="218"/>
      <c r="G26" s="218"/>
      <c r="H26" s="218"/>
      <c r="I26" s="4">
        <v>16</v>
      </c>
      <c r="J26" s="74"/>
      <c r="K26" s="34">
        <v>1738083</v>
      </c>
      <c r="L26" s="40">
        <v>0</v>
      </c>
    </row>
    <row r="27" spans="1:12" s="3" customFormat="1" ht="13.5" customHeight="1">
      <c r="A27" s="217" t="s">
        <v>195</v>
      </c>
      <c r="B27" s="218"/>
      <c r="C27" s="218"/>
      <c r="D27" s="218"/>
      <c r="E27" s="218"/>
      <c r="F27" s="218"/>
      <c r="G27" s="218"/>
      <c r="H27" s="218"/>
      <c r="I27" s="4">
        <v>17</v>
      </c>
      <c r="J27" s="74"/>
      <c r="K27" s="34">
        <v>278499016</v>
      </c>
      <c r="L27" s="40">
        <v>31205911</v>
      </c>
    </row>
    <row r="28" spans="1:12" s="3" customFormat="1" ht="13.5" customHeight="1">
      <c r="A28" s="217" t="s">
        <v>196</v>
      </c>
      <c r="B28" s="218"/>
      <c r="C28" s="218"/>
      <c r="D28" s="218"/>
      <c r="E28" s="218"/>
      <c r="F28" s="218"/>
      <c r="G28" s="218"/>
      <c r="H28" s="218"/>
      <c r="I28" s="4">
        <v>18</v>
      </c>
      <c r="J28" s="74"/>
      <c r="K28" s="34">
        <v>4467688</v>
      </c>
      <c r="L28" s="40">
        <v>5780556</v>
      </c>
    </row>
    <row r="29" spans="1:12" s="3" customFormat="1" ht="13.5" customHeight="1">
      <c r="A29" s="217" t="s">
        <v>197</v>
      </c>
      <c r="B29" s="218"/>
      <c r="C29" s="218"/>
      <c r="D29" s="218"/>
      <c r="E29" s="218"/>
      <c r="F29" s="218"/>
      <c r="G29" s="218"/>
      <c r="H29" s="218"/>
      <c r="I29" s="4">
        <v>19</v>
      </c>
      <c r="J29" s="74"/>
      <c r="K29" s="34">
        <v>319518898</v>
      </c>
      <c r="L29" s="40">
        <v>697335274</v>
      </c>
    </row>
    <row r="30" spans="1:12" s="3" customFormat="1" ht="13.5" customHeight="1">
      <c r="A30" s="207" t="s">
        <v>147</v>
      </c>
      <c r="B30" s="208"/>
      <c r="C30" s="208"/>
      <c r="D30" s="208"/>
      <c r="E30" s="208"/>
      <c r="F30" s="208"/>
      <c r="G30" s="208"/>
      <c r="H30" s="208"/>
      <c r="I30" s="4">
        <v>20</v>
      </c>
      <c r="J30" s="74"/>
      <c r="K30" s="35">
        <f>SUM(K25:K29)</f>
        <v>628763537</v>
      </c>
      <c r="L30" s="39">
        <f>SUM(L25:L29)</f>
        <v>747209326</v>
      </c>
    </row>
    <row r="31" spans="1:12" s="3" customFormat="1" ht="13.5" customHeight="1">
      <c r="A31" s="217" t="s">
        <v>295</v>
      </c>
      <c r="B31" s="218"/>
      <c r="C31" s="218"/>
      <c r="D31" s="218"/>
      <c r="E31" s="218"/>
      <c r="F31" s="218"/>
      <c r="G31" s="218"/>
      <c r="H31" s="218"/>
      <c r="I31" s="4">
        <v>21</v>
      </c>
      <c r="J31" s="74"/>
      <c r="K31" s="34">
        <v>1553033910</v>
      </c>
      <c r="L31" s="40">
        <v>1151555354</v>
      </c>
    </row>
    <row r="32" spans="1:12" s="3" customFormat="1" ht="13.5" customHeight="1">
      <c r="A32" s="217" t="s">
        <v>296</v>
      </c>
      <c r="B32" s="218"/>
      <c r="C32" s="218"/>
      <c r="D32" s="218"/>
      <c r="E32" s="218"/>
      <c r="F32" s="218"/>
      <c r="G32" s="218"/>
      <c r="H32" s="218"/>
      <c r="I32" s="4">
        <v>22</v>
      </c>
      <c r="J32" s="74"/>
      <c r="K32" s="34">
        <v>75294913.62</v>
      </c>
      <c r="L32" s="40">
        <v>107600796</v>
      </c>
    </row>
    <row r="33" spans="1:12" s="3" customFormat="1" ht="13.5" customHeight="1">
      <c r="A33" s="217" t="s">
        <v>361</v>
      </c>
      <c r="B33" s="218"/>
      <c r="C33" s="218"/>
      <c r="D33" s="218"/>
      <c r="E33" s="218"/>
      <c r="F33" s="218"/>
      <c r="G33" s="218"/>
      <c r="H33" s="218"/>
      <c r="I33" s="4">
        <v>23</v>
      </c>
      <c r="J33" s="74"/>
      <c r="K33" s="34">
        <v>309000546</v>
      </c>
      <c r="L33" s="40">
        <v>876667954</v>
      </c>
    </row>
    <row r="34" spans="1:12" s="3" customFormat="1" ht="13.5" customHeight="1">
      <c r="A34" s="207" t="s">
        <v>315</v>
      </c>
      <c r="B34" s="208"/>
      <c r="C34" s="208"/>
      <c r="D34" s="208"/>
      <c r="E34" s="208"/>
      <c r="F34" s="208"/>
      <c r="G34" s="208"/>
      <c r="H34" s="208"/>
      <c r="I34" s="4">
        <v>24</v>
      </c>
      <c r="J34" s="74"/>
      <c r="K34" s="35">
        <f>SUM(K31:K33)</f>
        <v>1937329369.62</v>
      </c>
      <c r="L34" s="39">
        <f>SUM(L31:L33)</f>
        <v>2135824104</v>
      </c>
    </row>
    <row r="35" spans="1:12" s="3" customFormat="1" ht="24.75" customHeight="1">
      <c r="A35" s="207" t="s">
        <v>388</v>
      </c>
      <c r="B35" s="208"/>
      <c r="C35" s="208"/>
      <c r="D35" s="208"/>
      <c r="E35" s="208"/>
      <c r="F35" s="208"/>
      <c r="G35" s="208"/>
      <c r="H35" s="208"/>
      <c r="I35" s="4">
        <v>25</v>
      </c>
      <c r="J35" s="74"/>
      <c r="K35" s="35">
        <f>IF(K30&gt;K34,K30-K34,0)</f>
        <v>0</v>
      </c>
      <c r="L35" s="39">
        <f>IF(L30&gt;L34,L30-L34,0)</f>
        <v>0</v>
      </c>
    </row>
    <row r="36" spans="1:12" s="3" customFormat="1" ht="24.75" customHeight="1">
      <c r="A36" s="207" t="s">
        <v>389</v>
      </c>
      <c r="B36" s="208"/>
      <c r="C36" s="208"/>
      <c r="D36" s="208"/>
      <c r="E36" s="208"/>
      <c r="F36" s="208"/>
      <c r="G36" s="208"/>
      <c r="H36" s="208"/>
      <c r="I36" s="4">
        <v>26</v>
      </c>
      <c r="J36" s="74"/>
      <c r="K36" s="35">
        <f>IF(K34&gt;K30,K34-K30,0)</f>
        <v>1308565832.62</v>
      </c>
      <c r="L36" s="39">
        <f>IF(L34&gt;L30,L34-L30,0)</f>
        <v>1388614778</v>
      </c>
    </row>
    <row r="37" spans="1:12" s="3" customFormat="1" ht="15" customHeight="1">
      <c r="A37" s="282" t="s">
        <v>144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4"/>
      <c r="L37" s="285"/>
    </row>
    <row r="38" spans="1:12" s="3" customFormat="1" ht="13.5" customHeight="1">
      <c r="A38" s="217" t="s">
        <v>153</v>
      </c>
      <c r="B38" s="218"/>
      <c r="C38" s="218"/>
      <c r="D38" s="218"/>
      <c r="E38" s="218"/>
      <c r="F38" s="218"/>
      <c r="G38" s="218"/>
      <c r="H38" s="218"/>
      <c r="I38" s="4">
        <v>27</v>
      </c>
      <c r="J38" s="74"/>
      <c r="K38" s="34">
        <v>0</v>
      </c>
      <c r="L38" s="40">
        <v>0</v>
      </c>
    </row>
    <row r="39" spans="1:12" s="3" customFormat="1" ht="13.5" customHeight="1">
      <c r="A39" s="217" t="s">
        <v>379</v>
      </c>
      <c r="B39" s="218"/>
      <c r="C39" s="218"/>
      <c r="D39" s="218"/>
      <c r="E39" s="218"/>
      <c r="F39" s="218"/>
      <c r="G39" s="218"/>
      <c r="H39" s="218"/>
      <c r="I39" s="4">
        <v>28</v>
      </c>
      <c r="J39" s="74"/>
      <c r="K39" s="34">
        <v>0</v>
      </c>
      <c r="L39" s="40">
        <v>0</v>
      </c>
    </row>
    <row r="40" spans="1:12" s="3" customFormat="1" ht="13.5" customHeight="1">
      <c r="A40" s="217" t="s">
        <v>380</v>
      </c>
      <c r="B40" s="218"/>
      <c r="C40" s="218"/>
      <c r="D40" s="218"/>
      <c r="E40" s="218"/>
      <c r="F40" s="218"/>
      <c r="G40" s="218"/>
      <c r="H40" s="218"/>
      <c r="I40" s="4">
        <v>29</v>
      </c>
      <c r="J40" s="74"/>
      <c r="K40" s="34">
        <v>0</v>
      </c>
      <c r="L40" s="40">
        <v>0</v>
      </c>
    </row>
    <row r="41" spans="1:12" s="3" customFormat="1" ht="13.5" customHeight="1">
      <c r="A41" s="207" t="s">
        <v>229</v>
      </c>
      <c r="B41" s="208"/>
      <c r="C41" s="208"/>
      <c r="D41" s="208"/>
      <c r="E41" s="208"/>
      <c r="F41" s="208"/>
      <c r="G41" s="208"/>
      <c r="H41" s="208"/>
      <c r="I41" s="4">
        <v>30</v>
      </c>
      <c r="J41" s="74"/>
      <c r="K41" s="35">
        <f>SUM(K38:K40)</f>
        <v>0</v>
      </c>
      <c r="L41" s="39">
        <f>SUM(L38:L40)</f>
        <v>0</v>
      </c>
    </row>
    <row r="42" spans="1:12" s="3" customFormat="1" ht="13.5" customHeight="1">
      <c r="A42" s="217" t="s">
        <v>381</v>
      </c>
      <c r="B42" s="218"/>
      <c r="C42" s="218"/>
      <c r="D42" s="218"/>
      <c r="E42" s="218"/>
      <c r="F42" s="218"/>
      <c r="G42" s="218"/>
      <c r="H42" s="218"/>
      <c r="I42" s="4">
        <v>31</v>
      </c>
      <c r="J42" s="74"/>
      <c r="K42" s="34">
        <v>2451597</v>
      </c>
      <c r="L42" s="40">
        <v>4142259</v>
      </c>
    </row>
    <row r="43" spans="1:12" s="3" customFormat="1" ht="13.5" customHeight="1">
      <c r="A43" s="217" t="s">
        <v>382</v>
      </c>
      <c r="B43" s="218"/>
      <c r="C43" s="218"/>
      <c r="D43" s="218"/>
      <c r="E43" s="218"/>
      <c r="F43" s="218"/>
      <c r="G43" s="218"/>
      <c r="H43" s="218"/>
      <c r="I43" s="4">
        <v>32</v>
      </c>
      <c r="J43" s="74"/>
      <c r="K43" s="34">
        <v>2455837165</v>
      </c>
      <c r="L43" s="40">
        <v>2788304617</v>
      </c>
    </row>
    <row r="44" spans="1:12" s="3" customFormat="1" ht="13.5" customHeight="1">
      <c r="A44" s="217" t="s">
        <v>383</v>
      </c>
      <c r="B44" s="218"/>
      <c r="C44" s="218"/>
      <c r="D44" s="218"/>
      <c r="E44" s="218"/>
      <c r="F44" s="218"/>
      <c r="G44" s="218"/>
      <c r="H44" s="218"/>
      <c r="I44" s="4">
        <v>33</v>
      </c>
      <c r="J44" s="74"/>
      <c r="K44" s="34">
        <v>0</v>
      </c>
      <c r="L44" s="40">
        <v>0</v>
      </c>
    </row>
    <row r="45" spans="1:12" s="3" customFormat="1" ht="13.5" customHeight="1">
      <c r="A45" s="217" t="s">
        <v>384</v>
      </c>
      <c r="B45" s="218"/>
      <c r="C45" s="218"/>
      <c r="D45" s="218"/>
      <c r="E45" s="218"/>
      <c r="F45" s="218"/>
      <c r="G45" s="218"/>
      <c r="H45" s="218"/>
      <c r="I45" s="4">
        <v>34</v>
      </c>
      <c r="J45" s="74"/>
      <c r="K45" s="34">
        <v>0</v>
      </c>
      <c r="L45" s="40">
        <v>0</v>
      </c>
    </row>
    <row r="46" spans="1:12" s="3" customFormat="1" ht="13.5" customHeight="1">
      <c r="A46" s="217" t="s">
        <v>385</v>
      </c>
      <c r="B46" s="218"/>
      <c r="C46" s="218"/>
      <c r="D46" s="218"/>
      <c r="E46" s="218"/>
      <c r="F46" s="218"/>
      <c r="G46" s="218"/>
      <c r="H46" s="218"/>
      <c r="I46" s="4">
        <v>35</v>
      </c>
      <c r="J46" s="74"/>
      <c r="K46" s="34">
        <v>0</v>
      </c>
      <c r="L46" s="40">
        <v>0</v>
      </c>
    </row>
    <row r="47" spans="1:12" s="3" customFormat="1" ht="13.5" customHeight="1">
      <c r="A47" s="207" t="s">
        <v>230</v>
      </c>
      <c r="B47" s="208"/>
      <c r="C47" s="208"/>
      <c r="D47" s="208"/>
      <c r="E47" s="208"/>
      <c r="F47" s="208"/>
      <c r="G47" s="208"/>
      <c r="H47" s="208"/>
      <c r="I47" s="4">
        <v>36</v>
      </c>
      <c r="J47" s="74"/>
      <c r="K47" s="35">
        <f>SUM(K42:K46)</f>
        <v>2458288762</v>
      </c>
      <c r="L47" s="39">
        <f>SUM(L42:L46)</f>
        <v>2792446876</v>
      </c>
    </row>
    <row r="48" spans="1:12" s="3" customFormat="1" ht="24.75" customHeight="1">
      <c r="A48" s="207" t="s">
        <v>362</v>
      </c>
      <c r="B48" s="208"/>
      <c r="C48" s="208"/>
      <c r="D48" s="208"/>
      <c r="E48" s="208"/>
      <c r="F48" s="208"/>
      <c r="G48" s="208"/>
      <c r="H48" s="208"/>
      <c r="I48" s="4">
        <v>37</v>
      </c>
      <c r="J48" s="74"/>
      <c r="K48" s="35">
        <f>IF(K41&gt;K47,K41-K47,0)</f>
        <v>0</v>
      </c>
      <c r="L48" s="39">
        <f>IF(L41&gt;L47,L41-L47,0)</f>
        <v>0</v>
      </c>
    </row>
    <row r="49" spans="1:12" s="3" customFormat="1" ht="24.75" customHeight="1">
      <c r="A49" s="207" t="s">
        <v>363</v>
      </c>
      <c r="B49" s="208"/>
      <c r="C49" s="208"/>
      <c r="D49" s="208"/>
      <c r="E49" s="208"/>
      <c r="F49" s="208"/>
      <c r="G49" s="208"/>
      <c r="H49" s="208"/>
      <c r="I49" s="4">
        <v>38</v>
      </c>
      <c r="J49" s="74"/>
      <c r="K49" s="35">
        <f>IF(K47&gt;K41,K47-K41,0)</f>
        <v>2458288762</v>
      </c>
      <c r="L49" s="39">
        <f>IF(L47&gt;L41,L47-L41,0)</f>
        <v>2792446876</v>
      </c>
    </row>
    <row r="50" spans="1:12" s="3" customFormat="1" ht="13.5" customHeight="1">
      <c r="A50" s="217" t="s">
        <v>231</v>
      </c>
      <c r="B50" s="218"/>
      <c r="C50" s="218"/>
      <c r="D50" s="218"/>
      <c r="E50" s="218"/>
      <c r="F50" s="218"/>
      <c r="G50" s="218"/>
      <c r="H50" s="218"/>
      <c r="I50" s="4">
        <v>39</v>
      </c>
      <c r="J50" s="74"/>
      <c r="K50" s="35">
        <f>IF(K22-K23+K35-K36+K48-K49&gt;0,K22-K23+K35-K36+K48-K49,0)</f>
        <v>0</v>
      </c>
      <c r="L50" s="39">
        <f>IF(L22-L23+L35-L36+L48-L49&gt;0,L22-L23+L35-L36+L48-L49,0)</f>
        <v>0</v>
      </c>
    </row>
    <row r="51" spans="1:12" s="3" customFormat="1" ht="13.5" customHeight="1">
      <c r="A51" s="217" t="s">
        <v>232</v>
      </c>
      <c r="B51" s="218"/>
      <c r="C51" s="218"/>
      <c r="D51" s="218"/>
      <c r="E51" s="218"/>
      <c r="F51" s="218"/>
      <c r="G51" s="218"/>
      <c r="H51" s="218"/>
      <c r="I51" s="4">
        <v>40</v>
      </c>
      <c r="J51" s="74"/>
      <c r="K51" s="35">
        <f>IF(K23-K22+K36-K35+K49-K48&gt;0,K23-K22+K36-K35+K49-K48,0)</f>
        <v>1028404219.6199999</v>
      </c>
      <c r="L51" s="39">
        <f>IF(L23-L22+L36-L35+L49-L48&gt;0,L23-L22+L36-L35+L49-L48,0)</f>
        <v>911871196</v>
      </c>
    </row>
    <row r="52" spans="1:12" s="3" customFormat="1" ht="13.5" customHeight="1">
      <c r="A52" s="217" t="s">
        <v>145</v>
      </c>
      <c r="B52" s="218"/>
      <c r="C52" s="218"/>
      <c r="D52" s="218"/>
      <c r="E52" s="218"/>
      <c r="F52" s="218"/>
      <c r="G52" s="218"/>
      <c r="H52" s="218"/>
      <c r="I52" s="4">
        <v>41</v>
      </c>
      <c r="J52" s="74"/>
      <c r="K52" s="34">
        <v>5223099842</v>
      </c>
      <c r="L52" s="40">
        <v>4193506639</v>
      </c>
    </row>
    <row r="53" spans="1:12" s="3" customFormat="1" ht="13.5" customHeight="1">
      <c r="A53" s="217" t="s">
        <v>63</v>
      </c>
      <c r="B53" s="218"/>
      <c r="C53" s="218"/>
      <c r="D53" s="218"/>
      <c r="E53" s="218"/>
      <c r="F53" s="218"/>
      <c r="G53" s="218"/>
      <c r="H53" s="218"/>
      <c r="I53" s="4">
        <v>42</v>
      </c>
      <c r="J53" s="74"/>
      <c r="K53" s="34">
        <v>0</v>
      </c>
      <c r="L53" s="40">
        <v>0</v>
      </c>
    </row>
    <row r="54" spans="1:12" s="3" customFormat="1" ht="13.5" customHeight="1">
      <c r="A54" s="217" t="s">
        <v>64</v>
      </c>
      <c r="B54" s="218"/>
      <c r="C54" s="218"/>
      <c r="D54" s="218"/>
      <c r="E54" s="218"/>
      <c r="F54" s="218"/>
      <c r="G54" s="218"/>
      <c r="H54" s="218"/>
      <c r="I54" s="4">
        <v>43</v>
      </c>
      <c r="J54" s="74"/>
      <c r="K54" s="34">
        <v>1028404219.6199999</v>
      </c>
      <c r="L54" s="40">
        <v>911871196</v>
      </c>
    </row>
    <row r="55" spans="1:12" s="3" customFormat="1" ht="13.5" customHeight="1">
      <c r="A55" s="280" t="s">
        <v>65</v>
      </c>
      <c r="B55" s="281"/>
      <c r="C55" s="281"/>
      <c r="D55" s="281"/>
      <c r="E55" s="281"/>
      <c r="F55" s="281"/>
      <c r="G55" s="281"/>
      <c r="H55" s="281"/>
      <c r="I55" s="15">
        <v>44</v>
      </c>
      <c r="J55" s="75"/>
      <c r="K55" s="36">
        <f>K52+K53-K54</f>
        <v>4194695622.38</v>
      </c>
      <c r="L55" s="48">
        <f>L52+L53-L54</f>
        <v>3281635443</v>
      </c>
    </row>
    <row r="56" ht="4.5" customHeight="1"/>
  </sheetData>
  <sheetProtection password="C79A" sheet="1" objects="1"/>
  <mergeCells count="54">
    <mergeCell ref="A1:B2"/>
    <mergeCell ref="A6:L6"/>
    <mergeCell ref="A7:H7"/>
    <mergeCell ref="A8:H8"/>
    <mergeCell ref="L3:L4"/>
    <mergeCell ref="A3:K3"/>
    <mergeCell ref="A4:K4"/>
    <mergeCell ref="A10:H10"/>
    <mergeCell ref="A9:L9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5:H25"/>
    <mergeCell ref="A22:H22"/>
    <mergeCell ref="A23:H23"/>
    <mergeCell ref="A26:H26"/>
    <mergeCell ref="A24:L24"/>
    <mergeCell ref="A27:H27"/>
    <mergeCell ref="A30:H30"/>
    <mergeCell ref="A28:H28"/>
    <mergeCell ref="A29:H29"/>
    <mergeCell ref="A31:H31"/>
    <mergeCell ref="A33:H33"/>
    <mergeCell ref="A34:H34"/>
    <mergeCell ref="A38:H38"/>
    <mergeCell ref="A37:L37"/>
    <mergeCell ref="A36:H36"/>
    <mergeCell ref="A35:H35"/>
    <mergeCell ref="A32:H32"/>
    <mergeCell ref="A39:H39"/>
    <mergeCell ref="A42:H42"/>
    <mergeCell ref="A40:H40"/>
    <mergeCell ref="A41:H41"/>
    <mergeCell ref="A43:H43"/>
    <mergeCell ref="A44:H44"/>
    <mergeCell ref="A47:H47"/>
    <mergeCell ref="A45:H45"/>
    <mergeCell ref="A46:H46"/>
    <mergeCell ref="A48:H48"/>
    <mergeCell ref="A49:H49"/>
    <mergeCell ref="A51:H51"/>
    <mergeCell ref="A50:H50"/>
    <mergeCell ref="A52:H52"/>
    <mergeCell ref="A53:H53"/>
    <mergeCell ref="A54:H54"/>
    <mergeCell ref="A55:H55"/>
  </mergeCells>
  <dataValidations count="2">
    <dataValidation type="whole" operator="greaterThanOrEqual" allowBlank="1" showInputMessage="1" showErrorMessage="1" errorTitle="Pogrešan unos" error="Mogu se unijeti samo cjelobrojne pozitivne vrijednosti." sqref="K34:L36 K55:L55 K47:L51 K41:L41 K30:L30 K16:L16 K21:L23">
      <formula1>0</formula1>
    </dataValidation>
    <dataValidation type="whole" operator="notEqual" allowBlank="1" showInputMessage="1" showErrorMessage="1" errorTitle="Pogrešan unos" error="Mogu se unijeti samo cjelobrojne vrijednosti." sqref="K52:L54 K42:L46 K38:L40 K31:L33 K25:L29 K17:L20 K10:L15">
      <formula1>9999999998</formula1>
    </dataValidation>
  </dataValidations>
  <hyperlinks>
    <hyperlink ref="E1" location="RDG!K8" tooltip="Unos podataka u Račun dobiti i gubitka" display="RDG"/>
    <hyperlink ref="D1" location="Bilanca!K10" tooltip="Unos podataka u obrazac Bilance" display="Bilanca"/>
    <hyperlink ref="C1" location="Opci!A11" tooltip="Naslovna strana, unos općih podataka" display="Naslovna"/>
    <hyperlink ref="F1" location="PodDop!A1" tooltip="Unos podataka u Dopunske podatke" display="PodDop"/>
    <hyperlink ref="G1" location="NT_I!A1" tooltip="Unos podataka u Novčani tijek po indirektnoj metodi" display="NTI"/>
    <hyperlink ref="H1" location="NT_D!A1" tooltip="Unos podataka u Novčani tijek po direktnoj metodi" display="NT_D"/>
    <hyperlink ref="C2" location="Novosti!A1" tooltip="Novosti vezane uz obrasce ili proizvode FINA-e" display="Novosti"/>
    <hyperlink ref="D2" location="Uputa!A1" tooltip="Uputa o popunjavanju obrazaca" display="Uputa"/>
    <hyperlink ref="E2" location="Kont!A1" tooltip="Pregled popisa kontrola (provjera ispravnosti obrasca)" display="Kontrole"/>
    <hyperlink ref="F2" location="Djel!A1" tooltip="Šifarnik djelatnosti (prema NKD 2007)" display="Djel"/>
    <hyperlink ref="G2" location="Opcine!A1" tooltip="Šifarnik općina / gradova" display="Opcine"/>
    <hyperlink ref="H2" location="Sifre!A1" tooltip="Šifarnik značenja svih šifri koje se unose u obrazac" display="Sifre"/>
    <hyperlink ref="I2" location="Promjene!A1" tooltip="Popis promjena u Excel datoteci po verzijama" display="Prom"/>
    <hyperlink ref="I1" location="ListaMB!A1" tooltip="Unos liste matičnih brojeva - subjekata konsolidacije" display="ListaMB"/>
  </hyperlinks>
  <printOptions horizontalCentered="1"/>
  <pageMargins left="0.5511811023622047" right="0.5511811023622047" top="0.7874015748031497" bottom="0.7874015748031497" header="0.5905511811023623" footer="0.5905511811023623"/>
  <pageSetup fitToHeight="0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-dmin78</cp:lastModifiedBy>
  <cp:lastPrinted>2011-02-11T13:15:04Z</cp:lastPrinted>
  <dcterms:created xsi:type="dcterms:W3CDTF">2008-10-17T11:51:54Z</dcterms:created>
  <dcterms:modified xsi:type="dcterms:W3CDTF">2011-02-13T20:41:51Z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