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75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<sst xmlns="http://schemas.openxmlformats.org/spreadsheetml/2006/main" count="340" uniqueCount="306">
  <si>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</si>
  <si>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</si>
  <si>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</si>
  <si>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</si>
  <si>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</si>
  <si>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</si>
  <si>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</si>
  <si>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</si>
  <si>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</si>
  <si>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</si>
  <si>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</si>
  <si>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</si>
  <si>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</si>
  <si>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</si>
  <si>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</si>
  <si>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</si>
  <si>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</si>
  <si>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</si>
  <si>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</si>
  <si>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</si>
  <si>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</si>
  <si>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</si>
  <si>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</si>
  <si>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</si>
  <si>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</si>
  <si>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</si>
  <si>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</si>
  <si>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</si>
  <si>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</si>
  <si>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</si>
  <si>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</si>
  <si>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</si>
  <si>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</si>
  <si>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</si>
  <si>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</si>
  <si>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</si>
  <si>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</si>
  <si>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</si>
  <si>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</si>
  <si>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</si>
  <si>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</si>
  <si>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</si>
  <si>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</si>
  <si>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</si>
  <si>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</si>
  <si>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</si>
  <si>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</si>
  <si>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</si>
  <si>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</si>
  <si>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</si>
  <si>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</si>
  <si>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</si>
  <si>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</si>
  <si>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</si>
  <si>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</si>
  <si>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</si>
  <si>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</si>
  <si>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</si>
  <si>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</si>
  <si>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</si>
  <si>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</si>
  <si>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</si>
  <si>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</si>
  <si>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</si>
  <si>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</si>
  <si>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</si>
  <si>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</si>
  <si>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</si>
  <si>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</si>
  <si>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</si>
  <si>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</si>
  <si>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</si>
  <si>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</si>
  <si>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</si>
  <si>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</si>
  <si>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</si>
  <si>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</si>
  <si>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</si>
  <si>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</si>
  <si>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</si>
  <si>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</si>
  <si>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</si>
  <si>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</si>
  <si>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</si>
  <si>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</si>
  <si>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</si>
  <si>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</si>
  <si>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</si>
  <si>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</si>
  <si>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</si>
  <si>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</si>
  <si>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</si>
  <si>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</si>
  <si>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</si>
  <si>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</si>
  <si>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</si>
  <si>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</si>
  <si>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</si>
  <si>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</si>
  <si>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</si>
  <si>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</si>
  <si>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</si>
  <si>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</si>
  <si>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</si>
  <si>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</si>
  <si>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</si>
  <si>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</si>
  <si>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</si>
  <si>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</si>
  <si>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</si>
  <si>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</si>
  <si>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</si>
  <si>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</si>
  <si>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</si>
  <si>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</si>
  <si>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</si>
  <si>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</si>
  <si>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</si>
  <si>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</si>
  <si>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</si>
  <si>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</si>
  <si>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</si>
  <si>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</si>
  <si>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</si>
  <si>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</si>
  <si>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</si>
  <si>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</si>
  <si>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</si>
  <si>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</si>
  <si>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</si>
  <si>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</si>
  <si>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</si>
  <si>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</si>
  <si>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</si>
  <si>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</si>
  <si>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</si>
  <si>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</si>
  <si>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</si>
  <si>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</si>
  <si>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</si>
  <si>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</si>
  <si>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</si>
  <si>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</si>
  <si>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</si>
  <si>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</si>
  <si>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</si>
  <si>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</si>
  <si>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</si>
  <si>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</si>
  <si>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</si>
  <si>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</si>
  <si>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</si>
  <si>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</si>
  <si>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</si>
  <si>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</si>
  <si>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</si>
  <si>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</si>
  <si>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</si>
  <si>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</si>
  <si>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</si>
  <si>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</si>
  <si>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</si>
  <si>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</si>
  <si>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</si>
  <si>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</si>
  <si>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</si>
  <si>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</si>
  <si>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</si>
  <si>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</si>
  <si>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</si>
  <si>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</si>
  <si>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</si>
  <si>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</si>
  <si>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</si>
  <si>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</si>
  <si>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</si>
  <si>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</si>
  <si>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</si>
  <si>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</si>
  <si>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</si>
  <si>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</si>
  <si>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</si>
  <si>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</si>
  <si>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</si>
  <si>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</si>
  <si>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</si>
  <si>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</si>
  <si>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</si>
  <si>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</si>
  <si>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</si>
  <si>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</si>
  <si>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</si>
  <si>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</si>
  <si>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</si>
  <si>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</si>
  <si>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</si>
  <si>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</si>
  <si>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</si>
  <si>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</si>
  <si>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</si>
  <si>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</si>
  <si>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</si>
  <si>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</si>
  <si>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</si>
  <si>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</si>
  <si>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</si>
  <si>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</si>
  <si>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</si>
  <si>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</si>
  <si>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</si>
  <si>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</si>
  <si>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</si>
  <si>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</si>
  <si>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</si>
  <si>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</si>
  <si>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</si>
  <si>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</si>
  <si>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</si>
  <si>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</si>
  <si>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</si>
  <si>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</si>
  <si>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</si>
  <si>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</si>
  <si>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</si>
  <si>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</si>
  <si>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</si>
  <si>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</si>
  <si>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</si>
  <si>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</si>
  <si>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</si>
  <si>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</si>
  <si>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</si>
  <si>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</si>
  <si>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</si>
  <si>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</si>
  <si>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</si>
  <si>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</si>
  <si>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</si>
  <si>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</si>
  <si>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</si>
  <si>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</si>
  <si>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</si>
  <si>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</si>
  <si>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</si>
  <si>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</si>
  <si>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</si>
  <si>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</si>
  <si>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</si>
  <si>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</si>
  <si>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</si>
  <si>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</si>
  <si>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</si>
  <si>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</si>
  <si>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</si>
  <si>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</si>
  <si>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</si>
  <si>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</si>
  <si>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</si>
  <si>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</si>
  <si>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</si>
  <si>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</si>
  <si>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</si>
  <si>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</si>
  <si>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</si>
  <si>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</si>
  <si>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</si>
  <si>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</si>
  <si>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</si>
  <si>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</si>
  <si>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</si>
  <si>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</si>
  <si>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</si>
  <si>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</si>
  <si>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</si>
  <si>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</si>
  <si>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</si>
  <si>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</si>
  <si>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</si>
  <si>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</si>
  <si>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</si>
  <si>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</si>
  <si>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</si>
  <si>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</si>
  <si>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</si>
  <si>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</si>
  <si>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</si>
  <si>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Obveznik: MEDORA HOTELI I LJETOVALIŠTA d.d.</t>
  </si>
  <si>
    <t>03324842</t>
  </si>
  <si>
    <t>060008652</t>
  </si>
  <si>
    <t>90637704245</t>
  </si>
  <si>
    <t>MEDORA HOTELI I LJETOVALIŠTA d.d.</t>
  </si>
  <si>
    <t>PODGORA</t>
  </si>
  <si>
    <t>vedran.petkovic@medorahotels.com</t>
  </si>
  <si>
    <t>http://www.medorahotels.com/ ; http://www.mhr-podgora.com</t>
  </si>
  <si>
    <t>SPLITSKO-DALMATINSKA</t>
  </si>
  <si>
    <t>NE</t>
  </si>
  <si>
    <t>5510</t>
  </si>
  <si>
    <t>Vedran Petković</t>
  </si>
  <si>
    <t>021/601 700</t>
  </si>
  <si>
    <t>021/625 311</t>
  </si>
  <si>
    <t>Zrinko Kamber</t>
  </si>
  <si>
    <t>30.09.2017.</t>
  </si>
  <si>
    <t>stanje na dan 30.09.2017.</t>
  </si>
  <si>
    <t>u razdoblju 01.01.2017. do 30.09.2017.</t>
  </si>
  <si>
    <r>
      <t xml:space="preserve">AOP
</t>
    </r>
    <r>
      <rPr>
        <sz val="8"/>
        <rFont val="Arial"/>
        <family val="2"/>
      </rPr>
      <t>oznaka</t>
    </r>
  </si>
  <si>
    <t>MRKUŠIĆA DVORI 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</si>
</sst>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8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8" fillId="0" borderId="0" xfId="57">
      <alignment vertical="top"/>
      <protection/>
    </xf>
    <xf numFmtId="0" fontId="8" fillId="0" borderId="0" xfId="57" applyAlignment="1">
      <alignment/>
      <protection/>
    </xf>
    <xf numFmtId="0" fontId="12" fillId="0" borderId="0" xfId="57" applyFont="1" applyAlignment="1">
      <alignment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20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5" fillId="0" borderId="0" xfId="51" applyFont="1" applyBorder="1" applyAlignment="1" applyProtection="1">
      <alignment horizontal="right" vertical="center" wrapText="1"/>
      <protection hidden="1"/>
    </xf>
    <xf numFmtId="0" fontId="15" fillId="0" borderId="0" xfId="51" applyFont="1" applyBorder="1" applyAlignment="1" applyProtection="1">
      <alignment horizontal="right"/>
      <protection hidden="1"/>
    </xf>
    <xf numFmtId="0" fontId="1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8" fillId="0" borderId="0" xfId="57" applyFont="1" applyBorder="1" applyAlignment="1" applyProtection="1">
      <alignment vertical="center"/>
      <protection hidden="1"/>
    </xf>
    <xf numFmtId="0" fontId="18" fillId="0" borderId="23" xfId="57" applyFont="1" applyFill="1" applyBorder="1" applyAlignment="1" applyProtection="1">
      <alignment vertical="center"/>
      <protection hidden="1"/>
    </xf>
    <xf numFmtId="0" fontId="1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3" xfId="57" applyFont="1" applyBorder="1" applyAlignment="1">
      <alignment/>
      <protection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4" fillId="0" borderId="22" xfId="51" applyFont="1" applyBorder="1" applyAlignment="1" applyProtection="1">
      <alignment horizontal="center" vertical="center" wrapText="1"/>
      <protection hidden="1"/>
    </xf>
    <xf numFmtId="0" fontId="14" fillId="0" borderId="0" xfId="51" applyFont="1" applyBorder="1" applyAlignment="1" applyProtection="1">
      <alignment horizontal="center" vertical="center" wrapText="1"/>
      <protection hidden="1"/>
    </xf>
    <xf numFmtId="0" fontId="14" fillId="0" borderId="23" xfId="51" applyFont="1" applyBorder="1" applyAlignment="1" applyProtection="1">
      <alignment horizontal="center" vertical="center" wrapText="1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3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3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9" fillId="0" borderId="29" xfId="51" applyFont="1" applyBorder="1" applyAlignment="1">
      <alignment/>
      <protection/>
    </xf>
    <xf numFmtId="0" fontId="9" fillId="0" borderId="20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3" xfId="57" applyFont="1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57" applyFont="1" applyAlignment="1">
      <alignment/>
      <protection/>
    </xf>
    <xf numFmtId="0" fontId="11" fillId="0" borderId="0" xfId="57" applyFont="1" applyBorder="1" applyAlignment="1">
      <alignment horizontal="justify" vertical="top" wrapText="1"/>
      <protection/>
    </xf>
    <xf numFmtId="0" fontId="8" fillId="0" borderId="0" xfId="57" applyAlignment="1">
      <alignment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ran.petkovic@medorahotels.com" TargetMode="External" /><Relationship Id="rId2" Type="http://schemas.openxmlformats.org/officeDocument/2006/relationships/hyperlink" Target="http://www.medorahotels.com/" TargetMode="External" /><Relationship Id="rId3" Type="http://schemas.openxmlformats.org/officeDocument/2006/relationships/hyperlink" Target="mailto:vedran.petkovic@medora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9.140625" style="57" customWidth="1"/>
    <col min="2" max="2" width="13.00390625" style="57" customWidth="1"/>
    <col min="3" max="6" width="9.140625" style="57" customWidth="1"/>
    <col min="7" max="7" width="15.140625" style="57" customWidth="1"/>
    <col min="8" max="8" width="19.28125" style="57" customWidth="1"/>
    <col min="9" max="9" width="14.421875" style="57" customWidth="1"/>
    <col min="10" max="16384" width="9.140625" style="57" customWidth="1"/>
  </cols>
  <sheetData>
    <row r="1" spans="1:12" ht="15">
      <c r="A1" s="174" t="s">
        <v>214</v>
      </c>
      <c r="B1" s="175"/>
      <c r="C1" s="175"/>
      <c r="D1" s="54"/>
      <c r="E1" s="54"/>
      <c r="F1" s="54"/>
      <c r="G1" s="54"/>
      <c r="H1" s="54"/>
      <c r="I1" s="55"/>
      <c r="J1" s="56"/>
      <c r="K1" s="56"/>
      <c r="L1" s="56"/>
    </row>
    <row r="2" spans="1:12" ht="12.75">
      <c r="A2" s="133" t="s">
        <v>215</v>
      </c>
      <c r="B2" s="134"/>
      <c r="C2" s="134"/>
      <c r="D2" s="135"/>
      <c r="E2" s="58">
        <v>42736</v>
      </c>
      <c r="F2" s="59"/>
      <c r="G2" s="60" t="s">
        <v>216</v>
      </c>
      <c r="H2" s="58" t="s">
        <v>301</v>
      </c>
      <c r="I2" s="61"/>
      <c r="J2" s="56"/>
      <c r="K2" s="56"/>
      <c r="L2" s="56"/>
    </row>
    <row r="3" spans="1:12" ht="12.75">
      <c r="A3" s="62"/>
      <c r="B3" s="63"/>
      <c r="C3" s="63"/>
      <c r="D3" s="63"/>
      <c r="E3" s="64"/>
      <c r="F3" s="64"/>
      <c r="G3" s="63"/>
      <c r="H3" s="63"/>
      <c r="I3" s="65"/>
      <c r="J3" s="56"/>
      <c r="K3" s="56"/>
      <c r="L3" s="56"/>
    </row>
    <row r="4" spans="1:12" ht="15">
      <c r="A4" s="136" t="s">
        <v>282</v>
      </c>
      <c r="B4" s="137"/>
      <c r="C4" s="137"/>
      <c r="D4" s="137"/>
      <c r="E4" s="137"/>
      <c r="F4" s="137"/>
      <c r="G4" s="137"/>
      <c r="H4" s="137"/>
      <c r="I4" s="138"/>
      <c r="J4" s="56"/>
      <c r="K4" s="56"/>
      <c r="L4" s="56"/>
    </row>
    <row r="5" spans="1:12" ht="12.75">
      <c r="A5" s="66"/>
      <c r="B5" s="67"/>
      <c r="C5" s="67"/>
      <c r="D5" s="67"/>
      <c r="E5" s="68"/>
      <c r="F5" s="69"/>
      <c r="G5" s="70"/>
      <c r="H5" s="71"/>
      <c r="I5" s="72"/>
      <c r="J5" s="56"/>
      <c r="K5" s="56"/>
      <c r="L5" s="56"/>
    </row>
    <row r="6" spans="1:12" ht="12.75">
      <c r="A6" s="139" t="s">
        <v>217</v>
      </c>
      <c r="B6" s="140"/>
      <c r="C6" s="131" t="s">
        <v>287</v>
      </c>
      <c r="D6" s="132"/>
      <c r="E6" s="73"/>
      <c r="F6" s="73"/>
      <c r="G6" s="73"/>
      <c r="H6" s="73"/>
      <c r="I6" s="74"/>
      <c r="J6" s="56"/>
      <c r="K6" s="56"/>
      <c r="L6" s="56"/>
    </row>
    <row r="7" spans="1:12" ht="12.75">
      <c r="A7" s="75"/>
      <c r="B7" s="76"/>
      <c r="C7" s="67"/>
      <c r="D7" s="67"/>
      <c r="E7" s="73"/>
      <c r="F7" s="73"/>
      <c r="G7" s="73"/>
      <c r="H7" s="73"/>
      <c r="I7" s="74"/>
      <c r="J7" s="56"/>
      <c r="K7" s="56"/>
      <c r="L7" s="56"/>
    </row>
    <row r="8" spans="1:12" ht="12.75">
      <c r="A8" s="141" t="s">
        <v>218</v>
      </c>
      <c r="B8" s="142"/>
      <c r="C8" s="131" t="s">
        <v>288</v>
      </c>
      <c r="D8" s="132"/>
      <c r="E8" s="73"/>
      <c r="F8" s="73"/>
      <c r="G8" s="73"/>
      <c r="H8" s="73"/>
      <c r="I8" s="77"/>
      <c r="J8" s="56"/>
      <c r="K8" s="56"/>
      <c r="L8" s="56"/>
    </row>
    <row r="9" spans="1:12" ht="12.75">
      <c r="A9" s="78"/>
      <c r="B9" s="79"/>
      <c r="C9" s="80"/>
      <c r="D9" s="81"/>
      <c r="E9" s="67"/>
      <c r="F9" s="67"/>
      <c r="G9" s="67"/>
      <c r="H9" s="67"/>
      <c r="I9" s="77"/>
      <c r="J9" s="56"/>
      <c r="K9" s="56"/>
      <c r="L9" s="56"/>
    </row>
    <row r="10" spans="1:12" ht="12.75">
      <c r="A10" s="128" t="s">
        <v>219</v>
      </c>
      <c r="B10" s="129"/>
      <c r="C10" s="131" t="s">
        <v>289</v>
      </c>
      <c r="D10" s="132"/>
      <c r="E10" s="67"/>
      <c r="F10" s="67"/>
      <c r="G10" s="67"/>
      <c r="H10" s="67"/>
      <c r="I10" s="77"/>
      <c r="J10" s="56"/>
      <c r="K10" s="56"/>
      <c r="L10" s="56"/>
    </row>
    <row r="11" spans="1:12" ht="12.75">
      <c r="A11" s="130"/>
      <c r="B11" s="129"/>
      <c r="C11" s="67"/>
      <c r="D11" s="67"/>
      <c r="E11" s="67"/>
      <c r="F11" s="67"/>
      <c r="G11" s="67"/>
      <c r="H11" s="67"/>
      <c r="I11" s="77"/>
      <c r="J11" s="56"/>
      <c r="K11" s="56"/>
      <c r="L11" s="56"/>
    </row>
    <row r="12" spans="1:12" ht="12.75">
      <c r="A12" s="139" t="s">
        <v>220</v>
      </c>
      <c r="B12" s="140"/>
      <c r="C12" s="143" t="s">
        <v>290</v>
      </c>
      <c r="D12" s="144"/>
      <c r="E12" s="144"/>
      <c r="F12" s="144"/>
      <c r="G12" s="144"/>
      <c r="H12" s="144"/>
      <c r="I12" s="145"/>
      <c r="J12" s="56"/>
      <c r="K12" s="56"/>
      <c r="L12" s="56"/>
    </row>
    <row r="13" spans="1:12" ht="12.75">
      <c r="A13" s="75"/>
      <c r="B13" s="76"/>
      <c r="C13" s="82"/>
      <c r="D13" s="67"/>
      <c r="E13" s="67"/>
      <c r="F13" s="67"/>
      <c r="G13" s="67"/>
      <c r="H13" s="67"/>
      <c r="I13" s="77"/>
      <c r="J13" s="56"/>
      <c r="K13" s="56"/>
      <c r="L13" s="56"/>
    </row>
    <row r="14" spans="1:12" ht="12.75">
      <c r="A14" s="139" t="s">
        <v>221</v>
      </c>
      <c r="B14" s="140"/>
      <c r="C14" s="146">
        <v>21327</v>
      </c>
      <c r="D14" s="147"/>
      <c r="E14" s="67"/>
      <c r="F14" s="143" t="s">
        <v>291</v>
      </c>
      <c r="G14" s="144"/>
      <c r="H14" s="144"/>
      <c r="I14" s="145"/>
      <c r="J14" s="56"/>
      <c r="K14" s="56"/>
      <c r="L14" s="56"/>
    </row>
    <row r="15" spans="1:12" ht="12.75">
      <c r="A15" s="75"/>
      <c r="B15" s="76"/>
      <c r="C15" s="67"/>
      <c r="D15" s="67"/>
      <c r="E15" s="67"/>
      <c r="F15" s="67"/>
      <c r="G15" s="67"/>
      <c r="H15" s="67"/>
      <c r="I15" s="77"/>
      <c r="J15" s="56"/>
      <c r="K15" s="56"/>
      <c r="L15" s="56"/>
    </row>
    <row r="16" spans="1:12" ht="12.75">
      <c r="A16" s="139" t="s">
        <v>222</v>
      </c>
      <c r="B16" s="140"/>
      <c r="C16" s="281" t="s">
        <v>305</v>
      </c>
      <c r="D16" s="144"/>
      <c r="E16" s="144"/>
      <c r="F16" s="144"/>
      <c r="G16" s="144"/>
      <c r="H16" s="144"/>
      <c r="I16" s="145"/>
      <c r="J16" s="56"/>
      <c r="K16" s="56"/>
      <c r="L16" s="56"/>
    </row>
    <row r="17" spans="1:12" ht="12.75">
      <c r="A17" s="75"/>
      <c r="B17" s="76"/>
      <c r="C17" s="67"/>
      <c r="D17" s="67"/>
      <c r="E17" s="67"/>
      <c r="F17" s="67"/>
      <c r="G17" s="67"/>
      <c r="H17" s="67"/>
      <c r="I17" s="77"/>
      <c r="J17" s="56"/>
      <c r="K17" s="56"/>
      <c r="L17" s="56"/>
    </row>
    <row r="18" spans="1:12" ht="12.75">
      <c r="A18" s="139" t="s">
        <v>223</v>
      </c>
      <c r="B18" s="140"/>
      <c r="C18" s="148" t="s">
        <v>292</v>
      </c>
      <c r="D18" s="149"/>
      <c r="E18" s="149"/>
      <c r="F18" s="149"/>
      <c r="G18" s="149"/>
      <c r="H18" s="149"/>
      <c r="I18" s="150"/>
      <c r="J18" s="56"/>
      <c r="K18" s="56"/>
      <c r="L18" s="56"/>
    </row>
    <row r="19" spans="1:12" ht="12.75">
      <c r="A19" s="75"/>
      <c r="B19" s="76"/>
      <c r="C19" s="82"/>
      <c r="D19" s="67"/>
      <c r="E19" s="67"/>
      <c r="F19" s="67"/>
      <c r="G19" s="67"/>
      <c r="H19" s="67"/>
      <c r="I19" s="77"/>
      <c r="J19" s="56"/>
      <c r="K19" s="56"/>
      <c r="L19" s="56"/>
    </row>
    <row r="20" spans="1:12" ht="12.75">
      <c r="A20" s="139" t="s">
        <v>224</v>
      </c>
      <c r="B20" s="140"/>
      <c r="C20" s="148" t="s">
        <v>293</v>
      </c>
      <c r="D20" s="149"/>
      <c r="E20" s="149"/>
      <c r="F20" s="149"/>
      <c r="G20" s="149"/>
      <c r="H20" s="149"/>
      <c r="I20" s="150"/>
      <c r="J20" s="56"/>
      <c r="K20" s="56"/>
      <c r="L20" s="56"/>
    </row>
    <row r="21" spans="1:12" ht="12.75">
      <c r="A21" s="75"/>
      <c r="B21" s="76"/>
      <c r="C21" s="82"/>
      <c r="D21" s="67"/>
      <c r="E21" s="67"/>
      <c r="F21" s="67"/>
      <c r="G21" s="67"/>
      <c r="H21" s="67"/>
      <c r="I21" s="77"/>
      <c r="J21" s="56"/>
      <c r="K21" s="56"/>
      <c r="L21" s="56"/>
    </row>
    <row r="22" spans="1:12" ht="12.75">
      <c r="A22" s="139" t="s">
        <v>225</v>
      </c>
      <c r="B22" s="140"/>
      <c r="C22" s="83">
        <v>339</v>
      </c>
      <c r="D22" s="143" t="s">
        <v>291</v>
      </c>
      <c r="E22" s="151"/>
      <c r="F22" s="152"/>
      <c r="G22" s="139"/>
      <c r="H22" s="153"/>
      <c r="I22" s="84"/>
      <c r="J22" s="56"/>
      <c r="K22" s="56"/>
      <c r="L22" s="56"/>
    </row>
    <row r="23" spans="1:12" ht="12.75">
      <c r="A23" s="75"/>
      <c r="B23" s="76"/>
      <c r="C23" s="67"/>
      <c r="D23" s="67"/>
      <c r="E23" s="67"/>
      <c r="F23" s="67"/>
      <c r="G23" s="67"/>
      <c r="H23" s="67"/>
      <c r="I23" s="77"/>
      <c r="J23" s="56"/>
      <c r="K23" s="56"/>
      <c r="L23" s="56"/>
    </row>
    <row r="24" spans="1:12" ht="12.75">
      <c r="A24" s="139" t="s">
        <v>226</v>
      </c>
      <c r="B24" s="140"/>
      <c r="C24" s="83">
        <v>17</v>
      </c>
      <c r="D24" s="143" t="s">
        <v>294</v>
      </c>
      <c r="E24" s="151"/>
      <c r="F24" s="151"/>
      <c r="G24" s="152"/>
      <c r="H24" s="85" t="s">
        <v>227</v>
      </c>
      <c r="I24" s="86">
        <v>246</v>
      </c>
      <c r="J24" s="56"/>
      <c r="K24" s="56"/>
      <c r="L24" s="56"/>
    </row>
    <row r="25" spans="1:12" ht="12.75">
      <c r="A25" s="75"/>
      <c r="B25" s="76"/>
      <c r="C25" s="67"/>
      <c r="D25" s="67"/>
      <c r="E25" s="67"/>
      <c r="F25" s="67"/>
      <c r="G25" s="76"/>
      <c r="H25" s="76" t="s">
        <v>283</v>
      </c>
      <c r="I25" s="87"/>
      <c r="J25" s="56"/>
      <c r="K25" s="56"/>
      <c r="L25" s="56"/>
    </row>
    <row r="26" spans="1:12" ht="12.75">
      <c r="A26" s="139" t="s">
        <v>228</v>
      </c>
      <c r="B26" s="140"/>
      <c r="C26" s="88" t="s">
        <v>295</v>
      </c>
      <c r="D26" s="89"/>
      <c r="E26" s="90"/>
      <c r="F26" s="67"/>
      <c r="G26" s="154" t="s">
        <v>229</v>
      </c>
      <c r="H26" s="140"/>
      <c r="I26" s="91" t="s">
        <v>296</v>
      </c>
      <c r="J26" s="56"/>
      <c r="K26" s="56"/>
      <c r="L26" s="56"/>
    </row>
    <row r="27" spans="1:12" ht="12.75">
      <c r="A27" s="75"/>
      <c r="B27" s="76"/>
      <c r="C27" s="67"/>
      <c r="D27" s="67"/>
      <c r="E27" s="67"/>
      <c r="F27" s="67"/>
      <c r="G27" s="67"/>
      <c r="H27" s="67"/>
      <c r="I27" s="92"/>
      <c r="J27" s="56"/>
      <c r="K27" s="56"/>
      <c r="L27" s="56"/>
    </row>
    <row r="28" spans="1:12" ht="12.75">
      <c r="A28" s="155" t="s">
        <v>230</v>
      </c>
      <c r="B28" s="156"/>
      <c r="C28" s="157"/>
      <c r="D28" s="157"/>
      <c r="E28" s="156" t="s">
        <v>231</v>
      </c>
      <c r="F28" s="158"/>
      <c r="G28" s="158"/>
      <c r="H28" s="157" t="s">
        <v>232</v>
      </c>
      <c r="I28" s="159"/>
      <c r="J28" s="56"/>
      <c r="K28" s="56"/>
      <c r="L28" s="56"/>
    </row>
    <row r="29" spans="1:12" ht="12.75">
      <c r="A29" s="93"/>
      <c r="B29" s="90"/>
      <c r="C29" s="90"/>
      <c r="D29" s="81"/>
      <c r="E29" s="67"/>
      <c r="F29" s="67"/>
      <c r="G29" s="67"/>
      <c r="H29" s="94"/>
      <c r="I29" s="92"/>
      <c r="J29" s="56"/>
      <c r="K29" s="56"/>
      <c r="L29" s="56"/>
    </row>
    <row r="30" spans="1:12" ht="12.75">
      <c r="A30" s="160"/>
      <c r="B30" s="161"/>
      <c r="C30" s="161"/>
      <c r="D30" s="162"/>
      <c r="E30" s="160"/>
      <c r="F30" s="161"/>
      <c r="G30" s="161"/>
      <c r="H30" s="131"/>
      <c r="I30" s="132"/>
      <c r="J30" s="56"/>
      <c r="K30" s="56"/>
      <c r="L30" s="56"/>
    </row>
    <row r="31" spans="1:12" ht="12.75">
      <c r="A31" s="75"/>
      <c r="B31" s="76"/>
      <c r="C31" s="82"/>
      <c r="D31" s="163"/>
      <c r="E31" s="163"/>
      <c r="F31" s="163"/>
      <c r="G31" s="164"/>
      <c r="H31" s="67"/>
      <c r="I31" s="96"/>
      <c r="J31" s="56"/>
      <c r="K31" s="56"/>
      <c r="L31" s="56"/>
    </row>
    <row r="32" spans="1:12" ht="12.75">
      <c r="A32" s="160"/>
      <c r="B32" s="161"/>
      <c r="C32" s="161"/>
      <c r="D32" s="162"/>
      <c r="E32" s="160"/>
      <c r="F32" s="161"/>
      <c r="G32" s="161"/>
      <c r="H32" s="131"/>
      <c r="I32" s="132"/>
      <c r="J32" s="56"/>
      <c r="K32" s="56"/>
      <c r="L32" s="56"/>
    </row>
    <row r="33" spans="1:12" ht="12.75">
      <c r="A33" s="75"/>
      <c r="B33" s="76"/>
      <c r="C33" s="82"/>
      <c r="D33" s="95"/>
      <c r="E33" s="95"/>
      <c r="F33" s="95"/>
      <c r="G33" s="73"/>
      <c r="H33" s="67"/>
      <c r="I33" s="97"/>
      <c r="J33" s="56"/>
      <c r="K33" s="56"/>
      <c r="L33" s="56"/>
    </row>
    <row r="34" spans="1:12" ht="12.75">
      <c r="A34" s="160"/>
      <c r="B34" s="161"/>
      <c r="C34" s="161"/>
      <c r="D34" s="162"/>
      <c r="E34" s="160"/>
      <c r="F34" s="161"/>
      <c r="G34" s="161"/>
      <c r="H34" s="131"/>
      <c r="I34" s="132"/>
      <c r="J34" s="56"/>
      <c r="K34" s="56"/>
      <c r="L34" s="56"/>
    </row>
    <row r="35" spans="1:12" ht="12.75">
      <c r="A35" s="75"/>
      <c r="B35" s="76"/>
      <c r="C35" s="82"/>
      <c r="D35" s="95"/>
      <c r="E35" s="95"/>
      <c r="F35" s="95"/>
      <c r="G35" s="73"/>
      <c r="H35" s="67"/>
      <c r="I35" s="97"/>
      <c r="J35" s="56"/>
      <c r="K35" s="56"/>
      <c r="L35" s="56"/>
    </row>
    <row r="36" spans="1:12" ht="12.75">
      <c r="A36" s="160"/>
      <c r="B36" s="161"/>
      <c r="C36" s="161"/>
      <c r="D36" s="162"/>
      <c r="E36" s="160"/>
      <c r="F36" s="161"/>
      <c r="G36" s="161"/>
      <c r="H36" s="131"/>
      <c r="I36" s="132"/>
      <c r="J36" s="56"/>
      <c r="K36" s="56"/>
      <c r="L36" s="56"/>
    </row>
    <row r="37" spans="1:12" ht="12.75">
      <c r="A37" s="98"/>
      <c r="B37" s="99"/>
      <c r="C37" s="165"/>
      <c r="D37" s="166"/>
      <c r="E37" s="67"/>
      <c r="F37" s="165"/>
      <c r="G37" s="166"/>
      <c r="H37" s="67"/>
      <c r="I37" s="77"/>
      <c r="J37" s="56"/>
      <c r="K37" s="56"/>
      <c r="L37" s="56"/>
    </row>
    <row r="38" spans="1:12" ht="12.75">
      <c r="A38" s="160"/>
      <c r="B38" s="161"/>
      <c r="C38" s="161"/>
      <c r="D38" s="162"/>
      <c r="E38" s="160"/>
      <c r="F38" s="161"/>
      <c r="G38" s="161"/>
      <c r="H38" s="131"/>
      <c r="I38" s="132"/>
      <c r="J38" s="56"/>
      <c r="K38" s="56"/>
      <c r="L38" s="56"/>
    </row>
    <row r="39" spans="1:12" ht="12.75">
      <c r="A39" s="98"/>
      <c r="B39" s="99"/>
      <c r="C39" s="100"/>
      <c r="D39" s="101"/>
      <c r="E39" s="67"/>
      <c r="F39" s="100"/>
      <c r="G39" s="101"/>
      <c r="H39" s="67"/>
      <c r="I39" s="77"/>
      <c r="J39" s="56"/>
      <c r="K39" s="56"/>
      <c r="L39" s="56"/>
    </row>
    <row r="40" spans="1:12" ht="12.75">
      <c r="A40" s="160"/>
      <c r="B40" s="161"/>
      <c r="C40" s="161"/>
      <c r="D40" s="162"/>
      <c r="E40" s="160"/>
      <c r="F40" s="161"/>
      <c r="G40" s="161"/>
      <c r="H40" s="131"/>
      <c r="I40" s="132"/>
      <c r="J40" s="56"/>
      <c r="K40" s="56"/>
      <c r="L40" s="56"/>
    </row>
    <row r="41" spans="1:12" ht="12.75">
      <c r="A41" s="102"/>
      <c r="B41" s="90"/>
      <c r="C41" s="90"/>
      <c r="D41" s="90"/>
      <c r="E41" s="103"/>
      <c r="F41" s="104"/>
      <c r="G41" s="104"/>
      <c r="H41" s="105"/>
      <c r="I41" s="106"/>
      <c r="J41" s="56"/>
      <c r="K41" s="56"/>
      <c r="L41" s="56"/>
    </row>
    <row r="42" spans="1:12" ht="12.75">
      <c r="A42" s="98"/>
      <c r="B42" s="99"/>
      <c r="C42" s="100"/>
      <c r="D42" s="101"/>
      <c r="E42" s="67"/>
      <c r="F42" s="100"/>
      <c r="G42" s="101"/>
      <c r="H42" s="67"/>
      <c r="I42" s="77"/>
      <c r="J42" s="56"/>
      <c r="K42" s="56"/>
      <c r="L42" s="56"/>
    </row>
    <row r="43" spans="1:12" ht="12.75">
      <c r="A43" s="107"/>
      <c r="B43" s="108"/>
      <c r="C43" s="108"/>
      <c r="D43" s="80"/>
      <c r="E43" s="80"/>
      <c r="F43" s="108"/>
      <c r="G43" s="80"/>
      <c r="H43" s="80"/>
      <c r="I43" s="109"/>
      <c r="J43" s="56"/>
      <c r="K43" s="56"/>
      <c r="L43" s="56"/>
    </row>
    <row r="44" spans="1:12" ht="12.75">
      <c r="A44" s="128" t="s">
        <v>233</v>
      </c>
      <c r="B44" s="170"/>
      <c r="C44" s="131"/>
      <c r="D44" s="132"/>
      <c r="E44" s="81"/>
      <c r="F44" s="143"/>
      <c r="G44" s="161"/>
      <c r="H44" s="161"/>
      <c r="I44" s="162"/>
      <c r="J44" s="56"/>
      <c r="K44" s="56"/>
      <c r="L44" s="56"/>
    </row>
    <row r="45" spans="1:12" ht="12.75">
      <c r="A45" s="98"/>
      <c r="B45" s="99"/>
      <c r="C45" s="165"/>
      <c r="D45" s="166"/>
      <c r="E45" s="67"/>
      <c r="F45" s="165"/>
      <c r="G45" s="167"/>
      <c r="H45" s="110"/>
      <c r="I45" s="111"/>
      <c r="J45" s="56"/>
      <c r="K45" s="56"/>
      <c r="L45" s="56"/>
    </row>
    <row r="46" spans="1:12" ht="12.75">
      <c r="A46" s="128" t="s">
        <v>234</v>
      </c>
      <c r="B46" s="170"/>
      <c r="C46" s="143" t="s">
        <v>297</v>
      </c>
      <c r="D46" s="168"/>
      <c r="E46" s="168"/>
      <c r="F46" s="168"/>
      <c r="G46" s="168"/>
      <c r="H46" s="168"/>
      <c r="I46" s="169"/>
      <c r="J46" s="56"/>
      <c r="K46" s="56"/>
      <c r="L46" s="56"/>
    </row>
    <row r="47" spans="1:12" ht="12.75">
      <c r="A47" s="75"/>
      <c r="B47" s="76"/>
      <c r="C47" s="82" t="s">
        <v>235</v>
      </c>
      <c r="D47" s="67"/>
      <c r="E47" s="67"/>
      <c r="F47" s="67"/>
      <c r="G47" s="67"/>
      <c r="H47" s="67"/>
      <c r="I47" s="77"/>
      <c r="J47" s="56"/>
      <c r="K47" s="56"/>
      <c r="L47" s="56"/>
    </row>
    <row r="48" spans="1:12" ht="12.75">
      <c r="A48" s="128" t="s">
        <v>236</v>
      </c>
      <c r="B48" s="170"/>
      <c r="C48" s="171" t="s">
        <v>298</v>
      </c>
      <c r="D48" s="172"/>
      <c r="E48" s="173"/>
      <c r="F48" s="67"/>
      <c r="G48" s="85" t="s">
        <v>237</v>
      </c>
      <c r="H48" s="171" t="s">
        <v>299</v>
      </c>
      <c r="I48" s="173"/>
      <c r="J48" s="56"/>
      <c r="K48" s="56"/>
      <c r="L48" s="56"/>
    </row>
    <row r="49" spans="1:12" ht="12.75">
      <c r="A49" s="75"/>
      <c r="B49" s="76"/>
      <c r="C49" s="82"/>
      <c r="D49" s="67"/>
      <c r="E49" s="67"/>
      <c r="F49" s="67"/>
      <c r="G49" s="67"/>
      <c r="H49" s="67"/>
      <c r="I49" s="77"/>
      <c r="J49" s="56"/>
      <c r="K49" s="56"/>
      <c r="L49" s="56"/>
    </row>
    <row r="50" spans="1:12" ht="12.75">
      <c r="A50" s="128" t="s">
        <v>223</v>
      </c>
      <c r="B50" s="170"/>
      <c r="C50" s="182" t="s">
        <v>292</v>
      </c>
      <c r="D50" s="172"/>
      <c r="E50" s="172"/>
      <c r="F50" s="172"/>
      <c r="G50" s="172"/>
      <c r="H50" s="172"/>
      <c r="I50" s="173"/>
      <c r="J50" s="56"/>
      <c r="K50" s="56"/>
      <c r="L50" s="56"/>
    </row>
    <row r="51" spans="1:12" ht="12.75">
      <c r="A51" s="75"/>
      <c r="B51" s="76"/>
      <c r="C51" s="67"/>
      <c r="D51" s="67"/>
      <c r="E51" s="67"/>
      <c r="F51" s="67"/>
      <c r="G51" s="67"/>
      <c r="H51" s="67"/>
      <c r="I51" s="77"/>
      <c r="J51" s="56"/>
      <c r="K51" s="56"/>
      <c r="L51" s="56"/>
    </row>
    <row r="52" spans="1:12" ht="12.75">
      <c r="A52" s="139" t="s">
        <v>238</v>
      </c>
      <c r="B52" s="140"/>
      <c r="C52" s="171" t="s">
        <v>300</v>
      </c>
      <c r="D52" s="172"/>
      <c r="E52" s="172"/>
      <c r="F52" s="172"/>
      <c r="G52" s="172"/>
      <c r="H52" s="172"/>
      <c r="I52" s="145"/>
      <c r="J52" s="56"/>
      <c r="K52" s="56"/>
      <c r="L52" s="56"/>
    </row>
    <row r="53" spans="1:12" ht="12.75">
      <c r="A53" s="112"/>
      <c r="B53" s="80"/>
      <c r="C53" s="176" t="s">
        <v>239</v>
      </c>
      <c r="D53" s="176"/>
      <c r="E53" s="176"/>
      <c r="F53" s="176"/>
      <c r="G53" s="176"/>
      <c r="H53" s="176"/>
      <c r="I53" s="114"/>
      <c r="J53" s="56"/>
      <c r="K53" s="56"/>
      <c r="L53" s="56"/>
    </row>
    <row r="54" spans="1:12" ht="12.75">
      <c r="A54" s="112"/>
      <c r="B54" s="80"/>
      <c r="C54" s="113"/>
      <c r="D54" s="113"/>
      <c r="E54" s="113"/>
      <c r="F54" s="113"/>
      <c r="G54" s="113"/>
      <c r="H54" s="113"/>
      <c r="I54" s="114"/>
      <c r="J54" s="56"/>
      <c r="K54" s="56"/>
      <c r="L54" s="56"/>
    </row>
    <row r="55" spans="1:12" ht="12.75">
      <c r="A55" s="112"/>
      <c r="B55" s="183" t="s">
        <v>240</v>
      </c>
      <c r="C55" s="184"/>
      <c r="D55" s="184"/>
      <c r="E55" s="184"/>
      <c r="F55" s="115"/>
      <c r="G55" s="115"/>
      <c r="H55" s="115"/>
      <c r="I55" s="116"/>
      <c r="J55" s="56"/>
      <c r="K55" s="56"/>
      <c r="L55" s="56"/>
    </row>
    <row r="56" spans="1:12" ht="12.75">
      <c r="A56" s="112"/>
      <c r="B56" s="185" t="s">
        <v>271</v>
      </c>
      <c r="C56" s="186"/>
      <c r="D56" s="186"/>
      <c r="E56" s="186"/>
      <c r="F56" s="186"/>
      <c r="G56" s="186"/>
      <c r="H56" s="186"/>
      <c r="I56" s="187"/>
      <c r="J56" s="56"/>
      <c r="K56" s="56"/>
      <c r="L56" s="56"/>
    </row>
    <row r="57" spans="1:12" ht="12.75">
      <c r="A57" s="112"/>
      <c r="B57" s="185" t="s">
        <v>272</v>
      </c>
      <c r="C57" s="186"/>
      <c r="D57" s="186"/>
      <c r="E57" s="186"/>
      <c r="F57" s="186"/>
      <c r="G57" s="186"/>
      <c r="H57" s="186"/>
      <c r="I57" s="116"/>
      <c r="J57" s="56"/>
      <c r="K57" s="56"/>
      <c r="L57" s="56"/>
    </row>
    <row r="58" spans="1:12" ht="12.75">
      <c r="A58" s="112"/>
      <c r="B58" s="185" t="s">
        <v>273</v>
      </c>
      <c r="C58" s="186"/>
      <c r="D58" s="186"/>
      <c r="E58" s="186"/>
      <c r="F58" s="186"/>
      <c r="G58" s="186"/>
      <c r="H58" s="186"/>
      <c r="I58" s="187"/>
      <c r="J58" s="56"/>
      <c r="K58" s="56"/>
      <c r="L58" s="56"/>
    </row>
    <row r="59" spans="1:12" ht="12.75">
      <c r="A59" s="112"/>
      <c r="B59" s="185" t="s">
        <v>274</v>
      </c>
      <c r="C59" s="186"/>
      <c r="D59" s="186"/>
      <c r="E59" s="186"/>
      <c r="F59" s="186"/>
      <c r="G59" s="186"/>
      <c r="H59" s="186"/>
      <c r="I59" s="187"/>
      <c r="J59" s="56"/>
      <c r="K59" s="56"/>
      <c r="L59" s="56"/>
    </row>
    <row r="60" spans="1:12" ht="12.75">
      <c r="A60" s="112"/>
      <c r="B60" s="117"/>
      <c r="C60" s="118"/>
      <c r="D60" s="118"/>
      <c r="E60" s="118"/>
      <c r="F60" s="118"/>
      <c r="G60" s="118"/>
      <c r="H60" s="118"/>
      <c r="I60" s="119"/>
      <c r="J60" s="56"/>
      <c r="K60" s="56"/>
      <c r="L60" s="56"/>
    </row>
    <row r="61" spans="1:12" ht="13.5" thickBot="1">
      <c r="A61" s="120" t="s">
        <v>241</v>
      </c>
      <c r="B61" s="67"/>
      <c r="C61" s="67"/>
      <c r="D61" s="67"/>
      <c r="E61" s="67"/>
      <c r="F61" s="67"/>
      <c r="G61" s="121"/>
      <c r="H61" s="122"/>
      <c r="I61" s="123"/>
      <c r="J61" s="56"/>
      <c r="K61" s="56"/>
      <c r="L61" s="56"/>
    </row>
    <row r="62" spans="1:12" ht="12.75">
      <c r="A62" s="66"/>
      <c r="B62" s="67"/>
      <c r="C62" s="67"/>
      <c r="D62" s="67"/>
      <c r="E62" s="80" t="s">
        <v>242</v>
      </c>
      <c r="F62" s="90"/>
      <c r="G62" s="177" t="s">
        <v>243</v>
      </c>
      <c r="H62" s="178"/>
      <c r="I62" s="179"/>
      <c r="J62" s="56"/>
      <c r="K62" s="56"/>
      <c r="L62" s="56"/>
    </row>
    <row r="63" spans="1:12" ht="12.75">
      <c r="A63" s="124"/>
      <c r="B63" s="125"/>
      <c r="C63" s="126"/>
      <c r="D63" s="126"/>
      <c r="E63" s="126"/>
      <c r="F63" s="126"/>
      <c r="G63" s="180"/>
      <c r="H63" s="181"/>
      <c r="I63" s="127"/>
      <c r="J63" s="56"/>
      <c r="K63" s="56"/>
      <c r="L63" s="56"/>
    </row>
  </sheetData>
  <sheetProtection/>
  <protectedRanges>
    <protectedRange sqref="E2 H2 C22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4:D14" name="Range1_4"/>
    <protectedRange sqref="F14:I14" name="Range1_5"/>
    <protectedRange sqref="C16:I16" name="Range1_6"/>
    <protectedRange sqref="C18:I18" name="Range1_7"/>
    <protectedRange sqref="C20:I20" name="Range1_8"/>
    <protectedRange sqref="D22:F22" name="Range1_9"/>
    <protectedRange sqref="C24" name="Range1_10"/>
    <protectedRange sqref="D24:G24" name="Range1_1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edran.petkovic@medorahotels.com"/>
    <hyperlink ref="C20" r:id="rId2" display="http://www.medorahotels.com/"/>
    <hyperlink ref="C50" r:id="rId3" display="vedran.petkovic@medora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0" width="9.140625" style="12" customWidth="1"/>
    <col min="11" max="11" width="10.140625" style="12" bestFit="1" customWidth="1"/>
    <col min="12" max="12" width="11.140625" style="12" bestFit="1" customWidth="1"/>
    <col min="13" max="16384" width="9.140625" style="12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286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">
      <c r="A4" s="228" t="s">
        <v>50</v>
      </c>
      <c r="B4" s="229"/>
      <c r="C4" s="229"/>
      <c r="D4" s="229"/>
      <c r="E4" s="229"/>
      <c r="F4" s="229"/>
      <c r="G4" s="229"/>
      <c r="H4" s="230"/>
      <c r="I4" s="18" t="s">
        <v>244</v>
      </c>
      <c r="J4" s="19" t="s">
        <v>284</v>
      </c>
      <c r="K4" s="20" t="s">
        <v>285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17">
        <v>2</v>
      </c>
      <c r="J5" s="16">
        <v>3</v>
      </c>
      <c r="K5" s="1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13"/>
      <c r="I7" s="3">
        <v>1</v>
      </c>
      <c r="J7" s="33"/>
      <c r="K7" s="33">
        <v>0</v>
      </c>
    </row>
    <row r="8" spans="1:11" ht="12.75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29">
        <f>J9+J16+J26+J35+J39</f>
        <v>343448782.84999996</v>
      </c>
      <c r="K8" s="29">
        <f>K9+K16+K26+K35+K39</f>
        <v>362970518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13">
        <f>SUM(J10:J15)</f>
        <v>6606571.15</v>
      </c>
      <c r="K9" s="13">
        <f>SUM(K10:K15)</f>
        <v>7111051.710000002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6"/>
      <c r="K10" s="6">
        <v>0</v>
      </c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6589271.15</v>
      </c>
      <c r="K11" s="6">
        <v>7093751.710000002</v>
      </c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6"/>
      <c r="K12" s="6">
        <v>0</v>
      </c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6">
        <v>17300</v>
      </c>
      <c r="K13" s="6">
        <v>17300</v>
      </c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6"/>
      <c r="K14" s="6">
        <v>0</v>
      </c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6"/>
      <c r="K15" s="6">
        <v>0</v>
      </c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13">
        <f>SUM(J17:J25)</f>
        <v>336729611.7</v>
      </c>
      <c r="K16" s="13">
        <f>SUM(K17:K25)</f>
        <v>355746866.29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30248183</v>
      </c>
      <c r="K17" s="6">
        <v>55529296.14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207018219.45</v>
      </c>
      <c r="K18" s="6">
        <v>283727230.98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3115355.09</v>
      </c>
      <c r="K19" s="6">
        <v>7399245.1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/>
      <c r="K20" s="6">
        <v>6988998.34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>
        <v>54019.16</v>
      </c>
      <c r="K21" s="6">
        <v>268153.66000000003</v>
      </c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/>
      <c r="K22" s="6">
        <v>0</v>
      </c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>
        <v>96222834</v>
      </c>
      <c r="K23" s="6">
        <v>1762941.43</v>
      </c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>
        <v>71001</v>
      </c>
      <c r="K24" s="6">
        <v>71000.64</v>
      </c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/>
      <c r="K25" s="6">
        <v>0</v>
      </c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13">
        <f>SUM(J27:J34)</f>
        <v>112600</v>
      </c>
      <c r="K26" s="13">
        <f>SUM(K27:K34)</f>
        <v>112600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/>
      <c r="K27" s="6">
        <v>0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/>
      <c r="K28" s="6">
        <v>0</v>
      </c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112600</v>
      </c>
      <c r="K29" s="6">
        <v>112600</v>
      </c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/>
      <c r="K30" s="6">
        <v>0</v>
      </c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/>
      <c r="K31" s="6">
        <v>0</v>
      </c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/>
      <c r="K32" s="6">
        <v>0</v>
      </c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/>
      <c r="K33" s="6">
        <v>0</v>
      </c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/>
      <c r="K34" s="6">
        <v>0</v>
      </c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13">
        <f>SUM(J36:J38)</f>
        <v>0</v>
      </c>
      <c r="K35" s="13">
        <f>SUM(K36:K38)</f>
        <v>0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/>
      <c r="K36" s="6">
        <v>0</v>
      </c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/>
      <c r="K37" s="6">
        <v>0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/>
      <c r="K38" s="6">
        <v>0</v>
      </c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/>
      <c r="K39" s="6">
        <v>0</v>
      </c>
    </row>
    <row r="40" spans="1:11" ht="12.75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29">
        <f>J41+J49+J56+J64</f>
        <v>21094734.18191775</v>
      </c>
      <c r="K40" s="29">
        <f>K41+K49+K56+K64</f>
        <v>29140102.23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13">
        <f>SUM(J42:J48)</f>
        <v>4759573.54191775</v>
      </c>
      <c r="K41" s="13">
        <f>SUM(K42:K48)</f>
        <v>3183473.71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>
        <v>4759573.54191775</v>
      </c>
      <c r="K42" s="6">
        <v>3183473.71</v>
      </c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/>
      <c r="K43" s="6">
        <v>0</v>
      </c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/>
      <c r="K44" s="6">
        <v>0</v>
      </c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/>
      <c r="K45" s="6">
        <v>0</v>
      </c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/>
      <c r="K46" s="6">
        <v>0</v>
      </c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/>
      <c r="K47" s="6">
        <v>0</v>
      </c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/>
      <c r="K48" s="6">
        <v>0</v>
      </c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13">
        <f>SUM(J50:J55)</f>
        <v>15873797.34</v>
      </c>
      <c r="K49" s="13">
        <f>SUM(K50:K55)</f>
        <v>20415739.14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/>
      <c r="K50" s="6">
        <v>0</v>
      </c>
    </row>
    <row r="51" spans="1:12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12686415.84</v>
      </c>
      <c r="K51" s="6">
        <v>19596638.02</v>
      </c>
      <c r="L51" s="30"/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/>
      <c r="K52" s="6">
        <v>0</v>
      </c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>
        <v>18591</v>
      </c>
      <c r="K53" s="6">
        <v>26532.300000000003</v>
      </c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2385325.5</v>
      </c>
      <c r="K54" s="6">
        <v>9604.190000000002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783465</v>
      </c>
      <c r="K55" s="6">
        <v>782964.63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13">
        <f>SUM(J57:J63)</f>
        <v>0</v>
      </c>
      <c r="K56" s="13">
        <f>SUM(K57:K63)</f>
        <v>0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/>
      <c r="K57" s="6">
        <v>0</v>
      </c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/>
      <c r="K58" s="6">
        <v>0</v>
      </c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/>
      <c r="K59" s="6">
        <v>0</v>
      </c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/>
      <c r="K60" s="6">
        <v>0</v>
      </c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/>
      <c r="K61" s="6">
        <v>0</v>
      </c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/>
      <c r="K62" s="6">
        <v>0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/>
      <c r="K63" s="6">
        <v>0</v>
      </c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461363.29999999993</v>
      </c>
      <c r="K64" s="6">
        <v>5540889.38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31">
        <v>3948872</v>
      </c>
      <c r="K65" s="31">
        <v>8613563.9</v>
      </c>
    </row>
    <row r="66" spans="1:12" ht="12.75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29">
        <f>J7+J8+J40+J65</f>
        <v>368492389.0319177</v>
      </c>
      <c r="K66" s="29">
        <f>K7+K8+K40+K65</f>
        <v>400724184.13</v>
      </c>
      <c r="L66" s="30"/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32"/>
      <c r="K67" s="32"/>
    </row>
    <row r="68" spans="1:11" ht="12.75">
      <c r="A68" s="196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0" t="s">
        <v>160</v>
      </c>
      <c r="B69" s="201"/>
      <c r="C69" s="201"/>
      <c r="D69" s="201"/>
      <c r="E69" s="201"/>
      <c r="F69" s="201"/>
      <c r="G69" s="201"/>
      <c r="H69" s="213"/>
      <c r="I69" s="3">
        <v>62</v>
      </c>
      <c r="J69" s="34">
        <f>J70+J71+J72+J78+J79+J82+J85</f>
        <v>197092794.3</v>
      </c>
      <c r="K69" s="34">
        <f>K70+K71+K72+K78+K79+K82+K85</f>
        <v>182193150.45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52662500</v>
      </c>
      <c r="K70" s="6">
        <v>52662500</v>
      </c>
    </row>
    <row r="71" spans="1:12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154379201</v>
      </c>
      <c r="K71" s="6">
        <v>8682933.030000001</v>
      </c>
      <c r="L71" s="30"/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13">
        <f>J73+J74-J75+J76+J77</f>
        <v>0</v>
      </c>
      <c r="K72" s="13">
        <f>K73+K74-K75+K76+K77</f>
        <v>0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/>
      <c r="K73" s="6">
        <v>0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/>
      <c r="K74" s="6">
        <v>0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/>
      <c r="K75" s="6">
        <v>0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/>
      <c r="K76" s="6">
        <v>0</v>
      </c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/>
      <c r="K77" s="6">
        <v>0</v>
      </c>
    </row>
    <row r="78" spans="1:12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>
        <v>126097574</v>
      </c>
      <c r="K78" s="6">
        <v>103514936</v>
      </c>
      <c r="L78" s="30"/>
    </row>
    <row r="79" spans="1:12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13">
        <f>J80-J81</f>
        <v>-141385233</v>
      </c>
      <c r="K79" s="6">
        <f>K80-K81</f>
        <v>0</v>
      </c>
      <c r="L79" s="30"/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/>
      <c r="K80" s="6">
        <v>0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>
        <v>141385233</v>
      </c>
      <c r="K81" s="6">
        <v>0</v>
      </c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13">
        <f>J83-J84</f>
        <v>5338752.299999997</v>
      </c>
      <c r="K82" s="13">
        <f>K83-K84</f>
        <v>17332781.419999994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5338752.299999997</v>
      </c>
      <c r="K83" s="6">
        <v>17332781.419999994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>
        <v>0</v>
      </c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/>
      <c r="K85" s="6">
        <v>0</v>
      </c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29">
        <f>SUM(J87:J89)</f>
        <v>0</v>
      </c>
      <c r="K86" s="29">
        <f>SUM(K87:K89)</f>
        <v>0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/>
      <c r="K87" s="6">
        <v>0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/>
      <c r="K88" s="6">
        <v>0</v>
      </c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/>
      <c r="K89" s="6">
        <v>0</v>
      </c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29">
        <f>SUM(J91:J99)</f>
        <v>134089800.98</v>
      </c>
      <c r="K90" s="29">
        <f>SUM(K91:K99)</f>
        <v>179255786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/>
      <c r="K91" s="6">
        <v>0</v>
      </c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/>
      <c r="K92" s="6">
        <v>12506889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82648757</v>
      </c>
      <c r="K93" s="6">
        <v>121160138</v>
      </c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/>
      <c r="K94" s="6">
        <v>0</v>
      </c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/>
      <c r="K95" s="6">
        <v>199588</v>
      </c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>
        <v>16195375.98</v>
      </c>
      <c r="K96" s="6">
        <v>22666380</v>
      </c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/>
      <c r="K97" s="6">
        <v>0</v>
      </c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>
        <v>35245668</v>
      </c>
      <c r="K98" s="6">
        <v>0</v>
      </c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/>
      <c r="K99" s="6">
        <v>22722791</v>
      </c>
    </row>
    <row r="100" spans="1:11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29">
        <f>SUM(J101:J112)</f>
        <v>32893201.1</v>
      </c>
      <c r="K100" s="29">
        <f>SUM(K101:K112)</f>
        <v>22234697.880000003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/>
      <c r="K101" s="6">
        <v>0</v>
      </c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/>
      <c r="K102" s="6">
        <v>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/>
      <c r="K103" s="6">
        <v>750000</v>
      </c>
    </row>
    <row r="104" spans="1:12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2785209.1</v>
      </c>
      <c r="K104" s="6">
        <v>5168491</v>
      </c>
      <c r="L104" s="30"/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25156786</v>
      </c>
      <c r="K105" s="6">
        <v>10648117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/>
      <c r="K106" s="6">
        <v>0</v>
      </c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/>
      <c r="K107" s="6">
        <v>0</v>
      </c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1535877</v>
      </c>
      <c r="K108" s="6">
        <v>1421245.44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1034914</v>
      </c>
      <c r="K109" s="6">
        <v>3346221.07</v>
      </c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/>
      <c r="K110" s="6">
        <v>0</v>
      </c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/>
      <c r="K111" s="6">
        <v>0</v>
      </c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2380415</v>
      </c>
      <c r="K112" s="6">
        <v>900623.37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31">
        <v>4416593</v>
      </c>
      <c r="K113" s="31">
        <v>17040549.33</v>
      </c>
    </row>
    <row r="114" spans="1:12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29">
        <f>J69+J86+J90+J100+J113</f>
        <v>368492389.38000005</v>
      </c>
      <c r="K114" s="29">
        <f>K69+K86+K90+K100+K113</f>
        <v>400724183.65999997</v>
      </c>
      <c r="L114" s="30"/>
    </row>
    <row r="115" spans="1:11" ht="12.75">
      <c r="A115" s="193" t="s">
        <v>48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32"/>
      <c r="K115" s="32">
        <v>0</v>
      </c>
    </row>
    <row r="116" spans="1:11" ht="12.75">
      <c r="A116" s="196" t="s">
        <v>275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155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/>
    </row>
    <row r="119" spans="1:11" ht="12.75">
      <c r="A119" s="188" t="s">
        <v>4</v>
      </c>
      <c r="B119" s="189"/>
      <c r="C119" s="189"/>
      <c r="D119" s="189"/>
      <c r="E119" s="189"/>
      <c r="F119" s="189"/>
      <c r="G119" s="189"/>
      <c r="H119" s="190"/>
      <c r="I119" s="4">
        <v>110</v>
      </c>
      <c r="J119" s="7"/>
      <c r="K119" s="7"/>
    </row>
    <row r="120" spans="1:11" ht="12.75">
      <c r="A120" s="191" t="s">
        <v>276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ht="12.75">
      <c r="K121" s="30"/>
    </row>
  </sheetData>
  <sheetProtection/>
  <mergeCells count="120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  <mergeCell ref="A57:H57"/>
    <mergeCell ref="A58:H58"/>
    <mergeCell ref="A59:H59"/>
    <mergeCell ref="A60:H60"/>
    <mergeCell ref="A53:H53"/>
    <mergeCell ref="A54:H54"/>
    <mergeCell ref="A55:H55"/>
    <mergeCell ref="A56:H56"/>
    <mergeCell ref="A65:H65"/>
    <mergeCell ref="A66:H66"/>
    <mergeCell ref="A67:H67"/>
    <mergeCell ref="A68:K68"/>
    <mergeCell ref="A61:H61"/>
    <mergeCell ref="A62:H62"/>
    <mergeCell ref="A63:H63"/>
    <mergeCell ref="A64:H64"/>
    <mergeCell ref="A73:H73"/>
    <mergeCell ref="A74:H74"/>
    <mergeCell ref="A75:H75"/>
    <mergeCell ref="A76:H76"/>
    <mergeCell ref="A69:H69"/>
    <mergeCell ref="A70:H70"/>
    <mergeCell ref="A71:H71"/>
    <mergeCell ref="A72:H72"/>
    <mergeCell ref="A81:H81"/>
    <mergeCell ref="A82:H82"/>
    <mergeCell ref="A83:H83"/>
    <mergeCell ref="A84:H84"/>
    <mergeCell ref="A77:H77"/>
    <mergeCell ref="A78:H78"/>
    <mergeCell ref="A79:H79"/>
    <mergeCell ref="A80:H80"/>
    <mergeCell ref="A89:H89"/>
    <mergeCell ref="A90:H90"/>
    <mergeCell ref="A91:H91"/>
    <mergeCell ref="A92:H92"/>
    <mergeCell ref="A85:H85"/>
    <mergeCell ref="A86:H86"/>
    <mergeCell ref="A87:H87"/>
    <mergeCell ref="A88:H88"/>
    <mergeCell ref="A97:H97"/>
    <mergeCell ref="A98:H98"/>
    <mergeCell ref="A99:H99"/>
    <mergeCell ref="A100:H100"/>
    <mergeCell ref="A93:H93"/>
    <mergeCell ref="A94:H94"/>
    <mergeCell ref="A95:H95"/>
    <mergeCell ref="A96:H96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13:H113"/>
    <mergeCell ref="A114:H114"/>
    <mergeCell ref="A109:H109"/>
    <mergeCell ref="A110:H110"/>
    <mergeCell ref="A111:H111"/>
    <mergeCell ref="A112:H112"/>
    <mergeCell ref="A119:H119"/>
    <mergeCell ref="A120:K120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:K100 K16 K41 K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12" customWidth="1"/>
    <col min="10" max="10" width="9.8515625" style="12" customWidth="1"/>
    <col min="11" max="11" width="10.00390625" style="12" customWidth="1"/>
    <col min="12" max="12" width="9.8515625" style="12" customWidth="1"/>
    <col min="13" max="13" width="10.28125" style="12" customWidth="1"/>
    <col min="14" max="16384" width="9.140625" style="12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286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1.75">
      <c r="A4" s="246" t="s">
        <v>50</v>
      </c>
      <c r="B4" s="246"/>
      <c r="C4" s="246"/>
      <c r="D4" s="246"/>
      <c r="E4" s="246"/>
      <c r="F4" s="246"/>
      <c r="G4" s="246"/>
      <c r="H4" s="246"/>
      <c r="I4" s="18" t="s">
        <v>245</v>
      </c>
      <c r="J4" s="247" t="s">
        <v>284</v>
      </c>
      <c r="K4" s="247"/>
      <c r="L4" s="247" t="s">
        <v>285</v>
      </c>
      <c r="M4" s="247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18"/>
      <c r="J5" s="20" t="s">
        <v>279</v>
      </c>
      <c r="K5" s="20" t="s">
        <v>280</v>
      </c>
      <c r="L5" s="20" t="s">
        <v>279</v>
      </c>
      <c r="M5" s="20" t="s">
        <v>280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23">
        <v>2</v>
      </c>
      <c r="J6" s="20">
        <v>3</v>
      </c>
      <c r="K6" s="20">
        <v>4</v>
      </c>
      <c r="L6" s="20">
        <v>5</v>
      </c>
      <c r="M6" s="20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13"/>
      <c r="I7" s="3">
        <v>111</v>
      </c>
      <c r="J7" s="14">
        <f>SUM(J8:J9)</f>
        <v>44929581</v>
      </c>
      <c r="K7" s="14">
        <f>SUM(K8:K9)</f>
        <v>41032322.68</v>
      </c>
      <c r="L7" s="14">
        <f>SUM(L8:L9)</f>
        <v>68106594.28999999</v>
      </c>
      <c r="M7" s="14">
        <f>SUM(M8:M9)</f>
        <v>51813312.39</v>
      </c>
    </row>
    <row r="8" spans="1:13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6">
        <v>43944316</v>
      </c>
      <c r="K8" s="6">
        <v>40247422.24</v>
      </c>
      <c r="L8" s="6">
        <v>66307103.78999999</v>
      </c>
      <c r="M8" s="6">
        <v>50225306.74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6">
        <v>985265</v>
      </c>
      <c r="K9" s="6">
        <v>784900.44</v>
      </c>
      <c r="L9" s="6">
        <v>1799490.5</v>
      </c>
      <c r="M9" s="6">
        <v>1588005.6500000001</v>
      </c>
    </row>
    <row r="10" spans="1:13" ht="12.75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3">
        <f>J11+J12+J16+J20+J21+J22+J25+J26</f>
        <v>35367577.5</v>
      </c>
      <c r="K10" s="13">
        <f>K11+K12+K16+K20+K21+K22+K25+K26</f>
        <v>22651016.16</v>
      </c>
      <c r="L10" s="13">
        <f>L11+L12+L16+L20+L21+L22+L25+L26</f>
        <v>46255368.65</v>
      </c>
      <c r="M10" s="13">
        <f>M11+M12+M16+M20+M21+M22+M25+M26</f>
        <v>25975950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6"/>
      <c r="K11" s="6"/>
      <c r="L11" s="6">
        <v>0</v>
      </c>
      <c r="M11" s="6">
        <v>0</v>
      </c>
    </row>
    <row r="12" spans="1:13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3">
        <f>SUM(J13:J15)</f>
        <v>17507607.07</v>
      </c>
      <c r="K12" s="13">
        <f>SUM(K13:K15)</f>
        <v>13731602.07</v>
      </c>
      <c r="L12" s="13">
        <f>SUM(L13:L15)</f>
        <v>23373549.6</v>
      </c>
      <c r="M12" s="13">
        <f>SUM(M13:M15)</f>
        <v>15366817.559999999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8138685.07</v>
      </c>
      <c r="K13" s="6">
        <v>6636631.07</v>
      </c>
      <c r="L13" s="6">
        <v>11705406.070000002</v>
      </c>
      <c r="M13" s="6">
        <v>7534386.25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/>
      <c r="K14" s="6"/>
      <c r="L14" s="6">
        <v>0</v>
      </c>
      <c r="M14" s="6">
        <v>0</v>
      </c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9368922</v>
      </c>
      <c r="K15" s="6">
        <v>7094971</v>
      </c>
      <c r="L15" s="6">
        <v>11668143.530000001</v>
      </c>
      <c r="M15" s="6">
        <v>7832431.31</v>
      </c>
    </row>
    <row r="16" spans="1:13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3">
        <f>SUM(J17:J19)</f>
        <v>10675764</v>
      </c>
      <c r="K16" s="13">
        <f>SUM(K17:K19)</f>
        <v>5548070</v>
      </c>
      <c r="L16" s="13">
        <f>SUM(L17:L19)</f>
        <v>14398177.63</v>
      </c>
      <c r="M16" s="13">
        <f>SUM(M17:M19)</f>
        <v>7323640.319999999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6388135</v>
      </c>
      <c r="K17" s="6">
        <v>3363750</v>
      </c>
      <c r="L17" s="6">
        <v>8818735.21</v>
      </c>
      <c r="M17" s="6">
        <v>4518745.97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2772194</v>
      </c>
      <c r="K18" s="6">
        <v>1415268</v>
      </c>
      <c r="L18" s="6">
        <v>3570181.51</v>
      </c>
      <c r="M18" s="6">
        <v>1803314.8399999999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1515435</v>
      </c>
      <c r="K19" s="6">
        <v>769052</v>
      </c>
      <c r="L19" s="6">
        <v>2009260.9100000001</v>
      </c>
      <c r="M19" s="6">
        <v>1001579.51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6">
        <v>4564395.35</v>
      </c>
      <c r="K20" s="6">
        <v>2057835.8199999998</v>
      </c>
      <c r="L20" s="6">
        <v>5507729.26</v>
      </c>
      <c r="M20" s="6">
        <v>1912149.7999999998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6">
        <v>2200009.08</v>
      </c>
      <c r="K21" s="6">
        <v>1261464.27</v>
      </c>
      <c r="L21" s="6">
        <v>2412110.23</v>
      </c>
      <c r="M21" s="6">
        <v>1283943.0599999996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3">
        <f>SUM(J23:J24)</f>
        <v>0</v>
      </c>
      <c r="K22" s="13">
        <f>SUM(K23:K24)</f>
        <v>0</v>
      </c>
      <c r="L22" s="13">
        <f>SUM(L23:L24)</f>
        <v>0</v>
      </c>
      <c r="M22" s="13">
        <f>SUM(M23:M24)</f>
        <v>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/>
      <c r="K23" s="6"/>
      <c r="L23" s="6">
        <v>0</v>
      </c>
      <c r="M23" s="6">
        <v>0</v>
      </c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/>
      <c r="K24" s="6"/>
      <c r="L24" s="6">
        <v>0</v>
      </c>
      <c r="M24" s="6">
        <v>0</v>
      </c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6"/>
      <c r="K25" s="6"/>
      <c r="L25" s="6">
        <v>0</v>
      </c>
      <c r="M25" s="6">
        <v>0</v>
      </c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6">
        <v>419802</v>
      </c>
      <c r="K26" s="6">
        <v>52044</v>
      </c>
      <c r="L26" s="6">
        <v>563801.9299999999</v>
      </c>
      <c r="M26" s="6">
        <v>89399.26</v>
      </c>
    </row>
    <row r="27" spans="1:13" ht="12.75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3">
        <f>SUM(J28:J32)</f>
        <v>51637</v>
      </c>
      <c r="K27" s="13">
        <f>SUM(K28:K32)</f>
        <v>43321</v>
      </c>
      <c r="L27" s="13">
        <f>SUM(L28:L32)</f>
        <v>485776.25</v>
      </c>
      <c r="M27" s="13">
        <f>SUM(M28:M32)</f>
        <v>383227.43</v>
      </c>
    </row>
    <row r="28" spans="1:13" ht="26.25" customHeight="1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6"/>
      <c r="K28" s="6"/>
      <c r="L28" s="6">
        <v>0</v>
      </c>
      <c r="M28" s="6">
        <v>0</v>
      </c>
    </row>
    <row r="29" spans="1:13" ht="26.25" customHeight="1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v>51478</v>
      </c>
      <c r="K29" s="6">
        <v>43321</v>
      </c>
      <c r="L29" s="6">
        <v>485776.25</v>
      </c>
      <c r="M29" s="6">
        <v>383227.43</v>
      </c>
    </row>
    <row r="30" spans="1:13" ht="12.75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/>
      <c r="K30" s="6"/>
      <c r="L30" s="6">
        <v>0</v>
      </c>
      <c r="M30" s="6">
        <v>0</v>
      </c>
    </row>
    <row r="31" spans="1:13" ht="12.75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/>
      <c r="K31" s="6"/>
      <c r="L31" s="6">
        <v>0</v>
      </c>
      <c r="M31" s="6">
        <v>0</v>
      </c>
    </row>
    <row r="32" spans="1:13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>
        <v>159</v>
      </c>
      <c r="K32" s="6"/>
      <c r="L32" s="6">
        <v>0</v>
      </c>
      <c r="M32" s="6">
        <v>0</v>
      </c>
    </row>
    <row r="33" spans="1:13" ht="12.75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3">
        <f>SUM(J34:J37)</f>
        <v>3294888.1999999997</v>
      </c>
      <c r="K33" s="13">
        <f>SUM(K34:K37)</f>
        <v>2160445.2300000004</v>
      </c>
      <c r="L33" s="13">
        <f>SUM(L34:L37)</f>
        <v>5004220.47</v>
      </c>
      <c r="M33" s="13">
        <f>SUM(M34:M37)</f>
        <v>1746393.31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>
        <v>63194.44</v>
      </c>
      <c r="K34" s="6">
        <v>27222.22</v>
      </c>
      <c r="L34" s="6">
        <v>0</v>
      </c>
      <c r="M34" s="6">
        <v>0</v>
      </c>
    </row>
    <row r="35" spans="1:13" ht="26.25" customHeight="1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6">
        <v>2536317.78</v>
      </c>
      <c r="K35" s="6">
        <v>1854559.3600000003</v>
      </c>
      <c r="L35" s="6">
        <v>3822813.96</v>
      </c>
      <c r="M35" s="6">
        <v>1314110.36</v>
      </c>
    </row>
    <row r="36" spans="1:13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/>
      <c r="K36" s="6"/>
      <c r="L36" s="6">
        <v>0</v>
      </c>
      <c r="M36" s="6">
        <v>0</v>
      </c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>
        <v>695375.98</v>
      </c>
      <c r="K37" s="6">
        <v>278663.64999999997</v>
      </c>
      <c r="L37" s="6">
        <v>1181406.51</v>
      </c>
      <c r="M37" s="6">
        <v>432282.95</v>
      </c>
    </row>
    <row r="38" spans="1:13" ht="12.75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6"/>
      <c r="K39" s="6"/>
      <c r="L39" s="6">
        <v>0</v>
      </c>
      <c r="M39" s="6">
        <v>0</v>
      </c>
    </row>
    <row r="40" spans="1:13" ht="12.75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6">
        <v>980000</v>
      </c>
      <c r="K41" s="6">
        <v>0</v>
      </c>
      <c r="L41" s="6">
        <v>0</v>
      </c>
      <c r="M41" s="6">
        <v>0</v>
      </c>
    </row>
    <row r="42" spans="1:13" ht="12.75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3">
        <f>J7+J27+J38+J40</f>
        <v>44981218</v>
      </c>
      <c r="K42" s="13">
        <f>K7+K27+K38+K40</f>
        <v>41075643.68</v>
      </c>
      <c r="L42" s="13">
        <f>L7+L27+L38+L40</f>
        <v>68592370.53999999</v>
      </c>
      <c r="M42" s="13">
        <f>M7+M27+M38+M40</f>
        <v>52196539.82</v>
      </c>
    </row>
    <row r="43" spans="1:13" ht="12.75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3">
        <f>J10+J33+J39+J41</f>
        <v>39642465.7</v>
      </c>
      <c r="K43" s="13">
        <f>K10+K33+K39+K41</f>
        <v>24811461.39</v>
      </c>
      <c r="L43" s="13">
        <f>L10+L33+L39+L41</f>
        <v>51259589.12</v>
      </c>
      <c r="M43" s="13">
        <f>M10+M33+M39+M41</f>
        <v>27722343.31</v>
      </c>
    </row>
    <row r="44" spans="1:13" ht="12.75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3">
        <f>J42-J43</f>
        <v>5338752.299999997</v>
      </c>
      <c r="K44" s="13">
        <f>K42-K43</f>
        <v>16264182.29</v>
      </c>
      <c r="L44" s="13">
        <f>L42-L43</f>
        <v>17332781.419999994</v>
      </c>
      <c r="M44" s="13">
        <f>M42-M43</f>
        <v>24474196.51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13">
        <f>IF(J42&gt;J43,J42-J43,0)</f>
        <v>5338752.299999997</v>
      </c>
      <c r="K45" s="13">
        <f>IF(K42&gt;K43,K42-K43,0)</f>
        <v>16264182.29</v>
      </c>
      <c r="L45" s="13">
        <f>IF(L42&gt;L43,L42-L43,0)</f>
        <v>17332781.419999994</v>
      </c>
      <c r="M45" s="13">
        <f>IF(M42&gt;M43,M42-M43,0)</f>
        <v>24474196.51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13">
        <f>IF(J43&gt;J42,J43-J42,0)</f>
        <v>0</v>
      </c>
      <c r="K46" s="13">
        <f>IF(K43&gt;K42,K43-K42,0)</f>
        <v>0</v>
      </c>
      <c r="L46" s="13">
        <f>IF(L43&gt;L42,L43-L42,0)</f>
        <v>0</v>
      </c>
      <c r="M46" s="13">
        <f>IF(M43&gt;M42,M43-M42,0)</f>
        <v>0</v>
      </c>
    </row>
    <row r="47" spans="1:13" ht="12.75">
      <c r="A47" s="207" t="s">
        <v>183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6"/>
      <c r="K47" s="6"/>
      <c r="L47" s="6"/>
      <c r="M47" s="6"/>
    </row>
    <row r="48" spans="1:13" ht="12.75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3">
        <f>J44-J47</f>
        <v>5338752.299999997</v>
      </c>
      <c r="K48" s="13">
        <f>K44-K47</f>
        <v>16264182.29</v>
      </c>
      <c r="L48" s="13">
        <f>L44-L47</f>
        <v>17332781.419999994</v>
      </c>
      <c r="M48" s="13">
        <f>M44-M47</f>
        <v>24474196.51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13">
        <f>IF(J48&gt;0,J48,0)</f>
        <v>5338752.299999997</v>
      </c>
      <c r="K49" s="13">
        <f>IF(K48&gt;0,K48,0)</f>
        <v>16264182.29</v>
      </c>
      <c r="L49" s="13">
        <f>IF(L48&gt;0,L48,0)</f>
        <v>17332781.419999994</v>
      </c>
      <c r="M49" s="13">
        <f>IF(M48&gt;0,M48,0)</f>
        <v>24474196.51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21">
        <f>IF(J48&lt;0,-J48,0)</f>
        <v>0</v>
      </c>
      <c r="K50" s="21">
        <f>IF(K48&lt;0,-K48,0)</f>
        <v>0</v>
      </c>
      <c r="L50" s="21">
        <f>IF(L48&lt;0,-L48,0)</f>
        <v>0</v>
      </c>
      <c r="M50" s="21">
        <f>IF(M48&lt;0,-M48,0)</f>
        <v>0</v>
      </c>
    </row>
    <row r="51" spans="1:13" ht="12.75" customHeight="1">
      <c r="A51" s="196" t="s">
        <v>277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156</v>
      </c>
      <c r="B52" s="201"/>
      <c r="C52" s="201"/>
      <c r="D52" s="201"/>
      <c r="E52" s="201"/>
      <c r="F52" s="201"/>
      <c r="G52" s="201"/>
      <c r="H52" s="201"/>
      <c r="I52" s="15"/>
      <c r="J52" s="15"/>
      <c r="K52" s="15"/>
      <c r="L52" s="15"/>
      <c r="M52" s="22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6"/>
      <c r="K53" s="6"/>
      <c r="L53" s="6"/>
      <c r="M53" s="6"/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7"/>
      <c r="K54" s="7"/>
      <c r="L54" s="7"/>
      <c r="M54" s="7"/>
    </row>
    <row r="55" spans="1:13" ht="12.75" customHeight="1">
      <c r="A55" s="196" t="s">
        <v>158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170</v>
      </c>
      <c r="B56" s="201"/>
      <c r="C56" s="201"/>
      <c r="D56" s="201"/>
      <c r="E56" s="201"/>
      <c r="F56" s="201"/>
      <c r="G56" s="201"/>
      <c r="H56" s="213"/>
      <c r="I56" s="8">
        <v>157</v>
      </c>
      <c r="J56" s="28">
        <f>+J48</f>
        <v>5338752.299999997</v>
      </c>
      <c r="K56" s="28">
        <f>+K48</f>
        <v>16264182.29</v>
      </c>
      <c r="L56" s="28">
        <f>+L48</f>
        <v>17332781.419999994</v>
      </c>
      <c r="M56" s="28">
        <f>+M48</f>
        <v>24474196.51</v>
      </c>
    </row>
    <row r="57" spans="1:13" ht="12.75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13">
        <f>SUM(J58:J64)</f>
        <v>0</v>
      </c>
      <c r="K57" s="13">
        <f>SUM(K58:K64)</f>
        <v>0</v>
      </c>
      <c r="L57" s="13">
        <f>SUM(L58:L64)</f>
        <v>0</v>
      </c>
      <c r="M57" s="13">
        <f>SUM(M58:M64)</f>
        <v>0</v>
      </c>
    </row>
    <row r="58" spans="1:13" ht="12.75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/>
      <c r="K58" s="6"/>
      <c r="L58" s="6"/>
      <c r="M58" s="6"/>
    </row>
    <row r="59" spans="1:13" ht="26.25" customHeight="1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6"/>
      <c r="K59" s="6"/>
      <c r="L59" s="6"/>
      <c r="M59" s="6"/>
    </row>
    <row r="60" spans="1:13" ht="26.25" customHeight="1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6"/>
      <c r="K60" s="6"/>
      <c r="L60" s="6"/>
      <c r="M60" s="6"/>
    </row>
    <row r="61" spans="1:13" ht="12.75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/>
      <c r="K61" s="6"/>
      <c r="L61" s="6"/>
      <c r="M61" s="6"/>
    </row>
    <row r="62" spans="1:13" ht="12.75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/>
      <c r="K62" s="6"/>
      <c r="L62" s="6"/>
      <c r="M62" s="6"/>
    </row>
    <row r="63" spans="1:13" ht="12.75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/>
      <c r="K63" s="6"/>
      <c r="L63" s="6"/>
      <c r="M63" s="6"/>
    </row>
    <row r="64" spans="1:13" ht="12.75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/>
      <c r="K64" s="6"/>
      <c r="L64" s="6"/>
      <c r="M64" s="6"/>
    </row>
    <row r="65" spans="1:13" ht="12.75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/>
      <c r="K65" s="6"/>
      <c r="L65" s="6"/>
      <c r="M65" s="6"/>
    </row>
    <row r="66" spans="1:13" ht="26.25" customHeight="1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13">
        <f>J57-J65</f>
        <v>0</v>
      </c>
      <c r="K66" s="13">
        <f>K57-K65</f>
        <v>0</v>
      </c>
      <c r="L66" s="13">
        <f>L57-L65</f>
        <v>0</v>
      </c>
      <c r="M66" s="13">
        <f>M57-M65</f>
        <v>0</v>
      </c>
    </row>
    <row r="67" spans="1:13" ht="12.75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21">
        <f>J56+J66</f>
        <v>5338752.299999997</v>
      </c>
      <c r="K67" s="21">
        <f>K56+K66</f>
        <v>16264182.29</v>
      </c>
      <c r="L67" s="21">
        <f>L56+L66</f>
        <v>17332781.419999994</v>
      </c>
      <c r="M67" s="21">
        <f>M56+M66</f>
        <v>24474196.51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6"/>
      <c r="K70" s="6"/>
      <c r="L70" s="6"/>
      <c r="M70" s="6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K16 J22:K25 J27:K27 J33:K33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12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286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1.75">
      <c r="A4" s="256" t="s">
        <v>50</v>
      </c>
      <c r="B4" s="256"/>
      <c r="C4" s="256"/>
      <c r="D4" s="256"/>
      <c r="E4" s="256"/>
      <c r="F4" s="256"/>
      <c r="G4" s="256"/>
      <c r="H4" s="256"/>
      <c r="I4" s="24" t="s">
        <v>245</v>
      </c>
      <c r="J4" s="25" t="s">
        <v>284</v>
      </c>
      <c r="K4" s="25" t="s">
        <v>285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26">
        <v>2</v>
      </c>
      <c r="J5" s="27" t="s">
        <v>249</v>
      </c>
      <c r="K5" s="27" t="s">
        <v>250</v>
      </c>
    </row>
    <row r="6" spans="1:11" ht="12.75">
      <c r="A6" s="196" t="s">
        <v>130</v>
      </c>
      <c r="B6" s="197"/>
      <c r="C6" s="197"/>
      <c r="D6" s="197"/>
      <c r="E6" s="197"/>
      <c r="F6" s="197"/>
      <c r="G6" s="197"/>
      <c r="H6" s="197"/>
      <c r="I6" s="248"/>
      <c r="J6" s="248"/>
      <c r="K6" s="249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5338752.299999997</v>
      </c>
      <c r="K7" s="6">
        <v>17332781.419999994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4564395.35</v>
      </c>
      <c r="K8" s="6">
        <v>5507729.26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6"/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6"/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6">
        <v>293111.29000000004</v>
      </c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10452306</v>
      </c>
      <c r="K12" s="6">
        <v>1762265</v>
      </c>
    </row>
    <row r="13" spans="1:11" ht="12.75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13">
        <f>SUM(J7:J12)</f>
        <v>20355453.65</v>
      </c>
      <c r="K13" s="13">
        <f>SUM(K7:K12)</f>
        <v>24895886.96999999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7424498.979999997</v>
      </c>
      <c r="K14" s="6">
        <v>9806831.639999997</v>
      </c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13376945.34</v>
      </c>
      <c r="K15" s="6">
        <v>14577848.14</v>
      </c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3365692.5419177497</v>
      </c>
      <c r="K16" s="6"/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29793962</v>
      </c>
      <c r="K17" s="6">
        <v>37138204</v>
      </c>
    </row>
    <row r="18" spans="1:11" ht="12.75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13">
        <f>SUM(J14:J17)</f>
        <v>53961098.86191775</v>
      </c>
      <c r="K18" s="13">
        <f>SUM(K14:K17)</f>
        <v>61522883.78</v>
      </c>
    </row>
    <row r="19" spans="1:11" ht="12.75">
      <c r="A19" s="207" t="s">
        <v>30</v>
      </c>
      <c r="B19" s="208"/>
      <c r="C19" s="208"/>
      <c r="D19" s="208"/>
      <c r="E19" s="208"/>
      <c r="F19" s="208"/>
      <c r="G19" s="208"/>
      <c r="H19" s="208"/>
      <c r="I19" s="1">
        <v>13</v>
      </c>
      <c r="J19" s="13">
        <f>IF(J13&gt;J18,J13-J18,0)</f>
        <v>0</v>
      </c>
      <c r="K19" s="13">
        <f>IF(K13&gt;K18,K13-K18,0)</f>
        <v>0</v>
      </c>
    </row>
    <row r="20" spans="1:11" ht="12.75">
      <c r="A20" s="207" t="s">
        <v>31</v>
      </c>
      <c r="B20" s="208"/>
      <c r="C20" s="208"/>
      <c r="D20" s="208"/>
      <c r="E20" s="208"/>
      <c r="F20" s="208"/>
      <c r="G20" s="208"/>
      <c r="H20" s="208"/>
      <c r="I20" s="1">
        <v>14</v>
      </c>
      <c r="J20" s="13">
        <f>IF(J18&gt;J13,J18-J13,0)</f>
        <v>33605645.21191775</v>
      </c>
      <c r="K20" s="13">
        <f>IF(K18&gt;K13,K18-K13,0)</f>
        <v>36626996.81000001</v>
      </c>
    </row>
    <row r="21" spans="1:11" ht="12.75">
      <c r="A21" s="196" t="s">
        <v>133</v>
      </c>
      <c r="B21" s="197"/>
      <c r="C21" s="197"/>
      <c r="D21" s="197"/>
      <c r="E21" s="197"/>
      <c r="F21" s="197"/>
      <c r="G21" s="197"/>
      <c r="H21" s="197"/>
      <c r="I21" s="248"/>
      <c r="J21" s="248"/>
      <c r="K21" s="249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6"/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6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6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6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6"/>
    </row>
    <row r="27" spans="1:11" ht="12.75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3">
        <f>SUM(J22:J26)</f>
        <v>0</v>
      </c>
      <c r="K27" s="13">
        <f>SUM(K22:K26)</f>
        <v>0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71680726.01</v>
      </c>
      <c r="K28" s="6">
        <v>5275755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6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6"/>
    </row>
    <row r="31" spans="1:11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13">
        <f>SUM(J28:J30)</f>
        <v>71680726.01</v>
      </c>
      <c r="K31" s="13">
        <f>SUM(K28:K30)</f>
        <v>5275755</v>
      </c>
    </row>
    <row r="32" spans="1:11" ht="12.75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13">
        <f>IF(J27&gt;J31,J27-J31,0)</f>
        <v>0</v>
      </c>
      <c r="K32" s="13">
        <f>IF(K27&gt;K31,K27-K31,0)</f>
        <v>0</v>
      </c>
    </row>
    <row r="33" spans="1:11" ht="12.75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13">
        <f>IF(J31&gt;J27,J31-J27,0)</f>
        <v>71680726.01</v>
      </c>
      <c r="K33" s="13">
        <f>IF(K31&gt;K27,K31-K27,0)</f>
        <v>5275755</v>
      </c>
    </row>
    <row r="34" spans="1:11" ht="12.75">
      <c r="A34" s="196" t="s">
        <v>134</v>
      </c>
      <c r="B34" s="197"/>
      <c r="C34" s="197"/>
      <c r="D34" s="197"/>
      <c r="E34" s="197"/>
      <c r="F34" s="197"/>
      <c r="G34" s="197"/>
      <c r="H34" s="197"/>
      <c r="I34" s="248"/>
      <c r="J34" s="248"/>
      <c r="K34" s="249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39500000</v>
      </c>
      <c r="K35" s="6">
        <v>7484400</v>
      </c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87648757</v>
      </c>
      <c r="K36" s="6">
        <v>41948726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6"/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13">
        <f>SUM(J35:J37)</f>
        <v>127148757</v>
      </c>
      <c r="K38" s="13">
        <f>SUM(K35:K37)</f>
        <v>49433126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21474277</v>
      </c>
      <c r="K39" s="6">
        <v>2250000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6"/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6">
        <v>473532</v>
      </c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6"/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6"/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13">
        <f>SUM(J39:J43)</f>
        <v>21474277</v>
      </c>
      <c r="K44" s="13">
        <f>SUM(K39:K43)</f>
        <v>2723532</v>
      </c>
    </row>
    <row r="45" spans="1:11" ht="12.75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13">
        <f>IF(J38&gt;J44,J38-J44,0)</f>
        <v>105674480</v>
      </c>
      <c r="K45" s="13">
        <f>IF(K38&gt;K44,K38-K44,0)</f>
        <v>46709594</v>
      </c>
    </row>
    <row r="46" spans="1:11" ht="12.75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13">
        <f>IF(J44&gt;J38,J44-J38,0)</f>
        <v>0</v>
      </c>
      <c r="K46" s="13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13">
        <v>388108.77808225155</v>
      </c>
      <c r="K47" s="13">
        <f>IF(K19-K20+K32-K33+K45-K46&gt;0,K19-K20+K32-K33+K45-K46,0)</f>
        <v>4806842.18999999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13">
        <v>0</v>
      </c>
      <c r="K48" s="13">
        <f>IF(K20-K19+K33-K32+K46-K45&gt;0,K20-K19+K33-K32+K46-K45,0)</f>
        <v>0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73254.29999999981</v>
      </c>
      <c r="K49" s="6">
        <v>734047</v>
      </c>
    </row>
    <row r="50" spans="1:12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388108.77808225155</v>
      </c>
      <c r="K50" s="6">
        <v>4806842</v>
      </c>
      <c r="L50" s="30"/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0</v>
      </c>
      <c r="K51" s="6"/>
    </row>
    <row r="52" spans="1:12" ht="12.75">
      <c r="A52" s="188" t="s">
        <v>146</v>
      </c>
      <c r="B52" s="189"/>
      <c r="C52" s="189"/>
      <c r="D52" s="189"/>
      <c r="E52" s="189"/>
      <c r="F52" s="189"/>
      <c r="G52" s="189"/>
      <c r="H52" s="189"/>
      <c r="I52" s="4">
        <v>44</v>
      </c>
      <c r="J52" s="21">
        <v>461363.07808225136</v>
      </c>
      <c r="K52" s="21">
        <f>K49+K50-K51</f>
        <v>5540889</v>
      </c>
      <c r="L52" s="3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38" customWidth="1"/>
    <col min="5" max="5" width="10.421875" style="38" bestFit="1" customWidth="1"/>
    <col min="6" max="6" width="8.57421875" style="38" customWidth="1"/>
    <col min="7" max="7" width="6.28125" style="38" customWidth="1"/>
    <col min="8" max="8" width="8.28125" style="38" customWidth="1"/>
    <col min="9" max="9" width="9.140625" style="38" customWidth="1"/>
    <col min="10" max="10" width="9.421875" style="38" bestFit="1" customWidth="1"/>
    <col min="11" max="11" width="9.421875" style="38" customWidth="1"/>
    <col min="12" max="16384" width="9.140625" style="38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37"/>
    </row>
    <row r="2" spans="1:12" ht="15">
      <c r="A2" s="35"/>
      <c r="B2" s="36"/>
      <c r="C2" s="257" t="s">
        <v>248</v>
      </c>
      <c r="D2" s="257"/>
      <c r="E2" s="40">
        <v>42736</v>
      </c>
      <c r="F2" s="39" t="s">
        <v>216</v>
      </c>
      <c r="G2" s="258" t="s">
        <v>301</v>
      </c>
      <c r="H2" s="259"/>
      <c r="I2" s="36"/>
      <c r="J2" s="36"/>
      <c r="K2" s="36"/>
      <c r="L2" s="41"/>
    </row>
    <row r="3" spans="1:11" ht="21.75">
      <c r="A3" s="260" t="s">
        <v>50</v>
      </c>
      <c r="B3" s="260"/>
      <c r="C3" s="260"/>
      <c r="D3" s="260"/>
      <c r="E3" s="260"/>
      <c r="F3" s="260"/>
      <c r="G3" s="260"/>
      <c r="H3" s="260"/>
      <c r="I3" s="42" t="s">
        <v>304</v>
      </c>
      <c r="J3" s="43" t="s">
        <v>124</v>
      </c>
      <c r="K3" s="43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45">
        <v>2</v>
      </c>
      <c r="J4" s="44" t="s">
        <v>249</v>
      </c>
      <c r="K4" s="44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6">
        <v>1</v>
      </c>
      <c r="J5" s="47">
        <v>52662500</v>
      </c>
      <c r="K5" s="47">
        <v>52662500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6">
        <v>2</v>
      </c>
      <c r="J6" s="48">
        <v>154379201</v>
      </c>
      <c r="K6" s="48">
        <v>8682933.030000001</v>
      </c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6">
        <v>3</v>
      </c>
      <c r="J7" s="48">
        <v>0</v>
      </c>
      <c r="K7" s="48">
        <v>0</v>
      </c>
    </row>
    <row r="8" spans="1:12" ht="12.75">
      <c r="A8" s="262" t="s">
        <v>254</v>
      </c>
      <c r="B8" s="263"/>
      <c r="C8" s="263"/>
      <c r="D8" s="263"/>
      <c r="E8" s="263"/>
      <c r="F8" s="263"/>
      <c r="G8" s="263"/>
      <c r="H8" s="263"/>
      <c r="I8" s="46">
        <v>4</v>
      </c>
      <c r="J8" s="48">
        <v>-141385233</v>
      </c>
      <c r="K8" s="48">
        <v>0</v>
      </c>
      <c r="L8" s="49"/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6">
        <v>5</v>
      </c>
      <c r="J9" s="48">
        <v>5338752.299999997</v>
      </c>
      <c r="K9" s="48">
        <v>17332781.419999994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6">
        <v>6</v>
      </c>
      <c r="J10" s="48">
        <v>126097574</v>
      </c>
      <c r="K10" s="48">
        <v>103514936</v>
      </c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6">
        <v>7</v>
      </c>
      <c r="J11" s="48"/>
      <c r="K11" s="48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6">
        <v>8</v>
      </c>
      <c r="J12" s="48"/>
      <c r="K12" s="48"/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6">
        <v>9</v>
      </c>
      <c r="J13" s="48"/>
      <c r="K13" s="48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6">
        <v>10</v>
      </c>
      <c r="J14" s="50">
        <f>SUM(J5:J13)</f>
        <v>197092794.3</v>
      </c>
      <c r="K14" s="50">
        <f>SUM(K5:K13)</f>
        <v>182193150.45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6">
        <v>11</v>
      </c>
      <c r="J15" s="48"/>
      <c r="K15" s="48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6">
        <v>12</v>
      </c>
      <c r="J16" s="48"/>
      <c r="K16" s="48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6">
        <v>13</v>
      </c>
      <c r="J17" s="48"/>
      <c r="K17" s="48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6">
        <v>14</v>
      </c>
      <c r="J18" s="48"/>
      <c r="K18" s="48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6">
        <v>15</v>
      </c>
      <c r="J19" s="48"/>
      <c r="K19" s="48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6">
        <v>16</v>
      </c>
      <c r="J20" s="48"/>
      <c r="K20" s="48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6">
        <v>17</v>
      </c>
      <c r="J21" s="51">
        <f>SUM(J15:J20)</f>
        <v>0</v>
      </c>
      <c r="K21" s="51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52">
        <v>18</v>
      </c>
      <c r="J23" s="47"/>
      <c r="K23" s="47"/>
    </row>
    <row r="24" spans="1:11" ht="17.25" customHeight="1">
      <c r="A24" s="268" t="s">
        <v>269</v>
      </c>
      <c r="B24" s="269"/>
      <c r="C24" s="269"/>
      <c r="D24" s="269"/>
      <c r="E24" s="269"/>
      <c r="F24" s="269"/>
      <c r="G24" s="269"/>
      <c r="H24" s="269"/>
      <c r="I24" s="53">
        <v>19</v>
      </c>
      <c r="J24" s="51"/>
      <c r="K24" s="51"/>
    </row>
    <row r="25" spans="1:11" ht="30" customHeight="1">
      <c r="A25" s="270" t="s">
        <v>270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28" sqref="G28"/>
    </sheetView>
  </sheetViews>
  <sheetFormatPr defaultColWidth="9.14062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278" t="s">
        <v>246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279" t="s">
        <v>281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Petković</cp:lastModifiedBy>
  <cp:lastPrinted>2011-03-28T11:17:39Z</cp:lastPrinted>
  <dcterms:created xsi:type="dcterms:W3CDTF">2008-10-17T11:51:54Z</dcterms:created>
  <dcterms:modified xsi:type="dcterms:W3CDTF">2017-10-27T12:08:32Z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