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rzg-itd134\rpa$\SUF_svi\TFI KI\TFII-KI 2019 Q2\Završne verzije\"/>
    </mc:Choice>
  </mc:AlternateContent>
  <workbookProtection workbookPassword="CA29" lockStructure="1"/>
  <bookViews>
    <workbookView xWindow="0" yWindow="0" windowWidth="25200" windowHeight="11985" activeTab="1"/>
  </bookViews>
  <sheets>
    <sheet name="Opći podaci" sheetId="25" r:id="rId1"/>
    <sheet name="Bilanca" sheetId="18" r:id="rId2"/>
    <sheet name="RDG" sheetId="19" r:id="rId3"/>
    <sheet name="NT_D" sheetId="21" r:id="rId4"/>
    <sheet name="PK" sheetId="22" r:id="rId5"/>
    <sheet name="Bilješke" sheetId="24" r:id="rId6"/>
  </sheets>
  <externalReferences>
    <externalReference r:id="rId7"/>
    <externalReference r:id="rId8"/>
    <externalReference r:id="rId9"/>
    <externalReference r:id="rId10"/>
    <externalReference r:id="rId11"/>
    <externalReference r:id="rId12"/>
  </externalReferences>
  <definedNames>
    <definedName name="_xlnm.Print_Area" localSheetId="1">Bilanca!$A$1:$I$78</definedName>
    <definedName name="_xlnm.Print_Area" localSheetId="3">NT_D!$A$1:$I$63</definedName>
    <definedName name="_xlnm.Print_Area" localSheetId="4">PK!$A$1:$R$26</definedName>
  </definedNames>
  <calcPr calcId="152511"/>
</workbook>
</file>

<file path=xl/calcChain.xml><?xml version="1.0" encoding="utf-8"?>
<calcChain xmlns="http://schemas.openxmlformats.org/spreadsheetml/2006/main">
  <c r="E13" i="22" l="1"/>
  <c r="F13" i="22"/>
  <c r="G13" i="22"/>
  <c r="H13" i="22"/>
  <c r="I13" i="22"/>
  <c r="J13" i="22"/>
  <c r="K13" i="22"/>
  <c r="L13" i="22"/>
  <c r="M13" i="22"/>
  <c r="N13" i="22"/>
  <c r="O13" i="22"/>
  <c r="P13" i="22"/>
  <c r="Q13" i="22"/>
  <c r="E14" i="22"/>
  <c r="F14" i="22"/>
  <c r="G14" i="22"/>
  <c r="H14" i="22"/>
  <c r="I14" i="22"/>
  <c r="J14" i="22"/>
  <c r="K14" i="22"/>
  <c r="L14" i="22"/>
  <c r="M14" i="22"/>
  <c r="N14" i="22"/>
  <c r="O14" i="22"/>
  <c r="P14" i="22"/>
  <c r="Q14" i="22"/>
  <c r="E15" i="22"/>
  <c r="F15" i="22"/>
  <c r="G15" i="22"/>
  <c r="H15" i="22"/>
  <c r="I15" i="22"/>
  <c r="J15" i="22"/>
  <c r="K15" i="22"/>
  <c r="L15" i="22"/>
  <c r="M15" i="22"/>
  <c r="N15" i="22"/>
  <c r="O15" i="22"/>
  <c r="P15" i="22"/>
  <c r="Q15" i="22"/>
  <c r="E16" i="22"/>
  <c r="F16" i="22"/>
  <c r="G16" i="22"/>
  <c r="H16" i="22"/>
  <c r="I16" i="22"/>
  <c r="J16" i="22"/>
  <c r="K16" i="22"/>
  <c r="L16" i="22"/>
  <c r="M16" i="22"/>
  <c r="N16" i="22"/>
  <c r="O16" i="22"/>
  <c r="P16" i="22"/>
  <c r="Q16" i="22"/>
  <c r="E17" i="22"/>
  <c r="F17" i="22"/>
  <c r="G17" i="22"/>
  <c r="H17" i="22"/>
  <c r="I17" i="22"/>
  <c r="J17" i="22"/>
  <c r="K17" i="22"/>
  <c r="L17" i="22"/>
  <c r="M17" i="22"/>
  <c r="N17" i="22"/>
  <c r="O17" i="22"/>
  <c r="P17" i="22"/>
  <c r="Q17" i="22"/>
  <c r="E18" i="22"/>
  <c r="F18" i="22"/>
  <c r="G18" i="22"/>
  <c r="H18" i="22"/>
  <c r="I18" i="22"/>
  <c r="J18" i="22"/>
  <c r="K18" i="22"/>
  <c r="L18" i="22"/>
  <c r="M18" i="22"/>
  <c r="N18" i="22"/>
  <c r="O18" i="22"/>
  <c r="P18" i="22"/>
  <c r="Q18" i="22"/>
  <c r="E19" i="22"/>
  <c r="F19" i="22"/>
  <c r="G19" i="22"/>
  <c r="H19" i="22"/>
  <c r="I19" i="22"/>
  <c r="J19" i="22"/>
  <c r="K19" i="22"/>
  <c r="L19" i="22"/>
  <c r="M19" i="22"/>
  <c r="N19" i="22"/>
  <c r="O19" i="22"/>
  <c r="P19" i="22"/>
  <c r="Q19" i="22"/>
  <c r="E20" i="22"/>
  <c r="F20" i="22"/>
  <c r="G20" i="22"/>
  <c r="H20" i="22"/>
  <c r="I20" i="22"/>
  <c r="J20" i="22"/>
  <c r="K20" i="22"/>
  <c r="L20" i="22"/>
  <c r="M20" i="22"/>
  <c r="N20" i="22"/>
  <c r="O20" i="22"/>
  <c r="P20" i="22"/>
  <c r="Q20" i="22"/>
  <c r="E21" i="22"/>
  <c r="F21" i="22"/>
  <c r="G21" i="22"/>
  <c r="H21" i="22"/>
  <c r="I21" i="22"/>
  <c r="J21" i="22"/>
  <c r="K21" i="22"/>
  <c r="L21" i="22"/>
  <c r="M21" i="22"/>
  <c r="N21" i="22"/>
  <c r="O21" i="22"/>
  <c r="P21" i="22"/>
  <c r="Q21" i="22"/>
  <c r="E22" i="22"/>
  <c r="F22" i="22"/>
  <c r="G22" i="22"/>
  <c r="H22" i="22"/>
  <c r="I22" i="22"/>
  <c r="J22" i="22"/>
  <c r="K22" i="22"/>
  <c r="L22" i="22"/>
  <c r="M22" i="22"/>
  <c r="N22" i="22"/>
  <c r="O22" i="22"/>
  <c r="P22" i="22"/>
  <c r="Q22" i="22"/>
  <c r="E23" i="22"/>
  <c r="F23" i="22"/>
  <c r="G23" i="22"/>
  <c r="H23" i="22"/>
  <c r="I23" i="22"/>
  <c r="J23" i="22"/>
  <c r="K23" i="22"/>
  <c r="L23" i="22"/>
  <c r="M23" i="22"/>
  <c r="N23" i="22"/>
  <c r="O23" i="22"/>
  <c r="P23" i="22"/>
  <c r="Q23" i="22"/>
  <c r="E24" i="22"/>
  <c r="F24" i="22"/>
  <c r="G24" i="22"/>
  <c r="H24" i="22"/>
  <c r="I24" i="22"/>
  <c r="J24" i="22"/>
  <c r="K24" i="22"/>
  <c r="L24" i="22"/>
  <c r="M24" i="22"/>
  <c r="N24" i="22"/>
  <c r="O24" i="22"/>
  <c r="P24" i="22"/>
  <c r="Q24" i="22"/>
  <c r="E25" i="22"/>
  <c r="F25" i="22"/>
  <c r="G25" i="22"/>
  <c r="H25" i="22"/>
  <c r="I25" i="22"/>
  <c r="J25" i="22"/>
  <c r="K25" i="22"/>
  <c r="L25" i="22"/>
  <c r="M25" i="22"/>
  <c r="N25" i="22"/>
  <c r="O25" i="22"/>
  <c r="P25" i="22"/>
  <c r="Q25" i="22"/>
  <c r="Q12" i="22"/>
  <c r="P12" i="22"/>
  <c r="O12" i="22"/>
  <c r="N12" i="22"/>
  <c r="M12" i="22"/>
  <c r="L12" i="22"/>
  <c r="K12" i="22"/>
  <c r="J12" i="22"/>
  <c r="I12" i="22"/>
  <c r="H12" i="22"/>
  <c r="G12" i="22"/>
  <c r="F12" i="22"/>
  <c r="E12" i="22"/>
  <c r="Q11" i="22"/>
  <c r="P11" i="22"/>
  <c r="O11" i="22"/>
  <c r="N11" i="22"/>
  <c r="M11" i="22"/>
  <c r="L11" i="22"/>
  <c r="K11" i="22"/>
  <c r="J11" i="22"/>
  <c r="I11" i="22"/>
  <c r="H11" i="22"/>
  <c r="G11" i="22"/>
  <c r="F11" i="22"/>
  <c r="E11" i="22"/>
  <c r="Q10" i="22"/>
  <c r="P10" i="22"/>
  <c r="O10" i="22"/>
  <c r="N10" i="22"/>
  <c r="M10" i="22"/>
  <c r="L10" i="22"/>
  <c r="K10" i="22"/>
  <c r="J10" i="22"/>
  <c r="I10" i="22"/>
  <c r="H10" i="22"/>
  <c r="G10" i="22"/>
  <c r="F10" i="22"/>
  <c r="E10" i="22"/>
  <c r="E7" i="22"/>
  <c r="F7" i="22"/>
  <c r="G7" i="22"/>
  <c r="H7" i="22"/>
  <c r="I7" i="22"/>
  <c r="J7" i="22"/>
  <c r="K7" i="22"/>
  <c r="M7" i="22"/>
  <c r="N7" i="22"/>
  <c r="O7" i="22"/>
  <c r="P7" i="22"/>
  <c r="Q7" i="22"/>
  <c r="E8" i="22"/>
  <c r="F8" i="22"/>
  <c r="G8" i="22"/>
  <c r="H8" i="22"/>
  <c r="I8" i="22"/>
  <c r="J8" i="22"/>
  <c r="K8" i="22"/>
  <c r="L8" i="22"/>
  <c r="M8" i="22"/>
  <c r="N8" i="22"/>
  <c r="O8" i="22"/>
  <c r="P8" i="22"/>
  <c r="Q8" i="22"/>
  <c r="I62" i="21" l="1"/>
  <c r="H62" i="21"/>
  <c r="I61" i="21"/>
  <c r="H61" i="21"/>
  <c r="H54" i="21"/>
  <c r="I54" i="21"/>
  <c r="H55" i="21"/>
  <c r="I55" i="21"/>
  <c r="H56" i="21"/>
  <c r="I56" i="21"/>
  <c r="H57" i="21"/>
  <c r="I57" i="21"/>
  <c r="H58" i="21"/>
  <c r="I58" i="21"/>
  <c r="I53" i="21"/>
  <c r="H53" i="21"/>
  <c r="H48" i="21"/>
  <c r="I48" i="21"/>
  <c r="H49" i="21"/>
  <c r="I49" i="21"/>
  <c r="H50" i="21"/>
  <c r="I50" i="21"/>
  <c r="I47" i="21"/>
  <c r="H47" i="21"/>
  <c r="I46" i="21"/>
  <c r="H46" i="21"/>
  <c r="H27" i="21"/>
  <c r="I27" i="21"/>
  <c r="H28" i="21"/>
  <c r="I28" i="21"/>
  <c r="H29" i="21"/>
  <c r="I29" i="21"/>
  <c r="H30" i="21"/>
  <c r="I30" i="21"/>
  <c r="H31" i="21"/>
  <c r="I31" i="21"/>
  <c r="H32" i="21"/>
  <c r="I32" i="21"/>
  <c r="H33" i="21"/>
  <c r="I33" i="21"/>
  <c r="H34" i="21"/>
  <c r="I34" i="21"/>
  <c r="H35" i="21"/>
  <c r="I35" i="21"/>
  <c r="H36" i="21"/>
  <c r="I36" i="21"/>
  <c r="H37" i="21"/>
  <c r="I37" i="21"/>
  <c r="H38" i="21"/>
  <c r="I38" i="21"/>
  <c r="H39" i="21"/>
  <c r="I39" i="21"/>
  <c r="H40" i="21"/>
  <c r="I40" i="21"/>
  <c r="H41" i="21"/>
  <c r="I41" i="21"/>
  <c r="H42" i="21"/>
  <c r="I42" i="21"/>
  <c r="H43" i="21"/>
  <c r="I43" i="21"/>
  <c r="I26" i="21"/>
  <c r="H26" i="21"/>
  <c r="I25" i="21"/>
  <c r="H25" i="21"/>
  <c r="H18" i="21"/>
  <c r="I18" i="21"/>
  <c r="H19" i="21"/>
  <c r="I19" i="21"/>
  <c r="H20" i="21"/>
  <c r="I20" i="21"/>
  <c r="H21" i="21"/>
  <c r="I21" i="21"/>
  <c r="H22" i="21"/>
  <c r="I22" i="21"/>
  <c r="H23" i="21"/>
  <c r="I23" i="21"/>
  <c r="I17" i="21"/>
  <c r="H17" i="21"/>
  <c r="H15" i="21"/>
  <c r="I15" i="21"/>
  <c r="H9" i="21"/>
  <c r="I9" i="21"/>
  <c r="H10" i="21"/>
  <c r="I10" i="21"/>
  <c r="H11" i="21"/>
  <c r="I11" i="21"/>
  <c r="H12" i="21"/>
  <c r="I12" i="21"/>
  <c r="H13" i="21"/>
  <c r="I13" i="21"/>
  <c r="H14" i="21"/>
  <c r="I14" i="21"/>
  <c r="I8" i="21"/>
  <c r="H8" i="21"/>
  <c r="D67" i="24" l="1"/>
  <c r="E67" i="24" s="1"/>
  <c r="C67" i="24"/>
  <c r="B67" i="24"/>
  <c r="E66" i="24"/>
  <c r="D66" i="24"/>
  <c r="C66" i="24"/>
  <c r="C65" i="24" s="1"/>
  <c r="C68" i="24" s="1"/>
  <c r="B66" i="24"/>
  <c r="B65" i="24" s="1"/>
  <c r="B68" i="24" s="1"/>
  <c r="D65" i="24"/>
  <c r="E65" i="24" s="1"/>
  <c r="D63" i="24"/>
  <c r="D58" i="24"/>
  <c r="E58" i="24" s="1"/>
  <c r="C58" i="24"/>
  <c r="B58" i="24"/>
  <c r="D57" i="24"/>
  <c r="E57" i="24" s="1"/>
  <c r="C57" i="24"/>
  <c r="B57" i="24"/>
  <c r="D56" i="24"/>
  <c r="E56" i="24" s="1"/>
  <c r="C56" i="24"/>
  <c r="B56" i="24"/>
  <c r="D55" i="24"/>
  <c r="E55" i="24" s="1"/>
  <c r="C55" i="24"/>
  <c r="B55" i="24"/>
  <c r="D53" i="24"/>
  <c r="D48" i="24"/>
  <c r="E48" i="24" s="1"/>
  <c r="C48" i="24"/>
  <c r="B48" i="24"/>
  <c r="D47" i="24"/>
  <c r="E47" i="24" s="1"/>
  <c r="C47" i="24"/>
  <c r="B47" i="24"/>
  <c r="D46" i="24"/>
  <c r="E46" i="24" s="1"/>
  <c r="C46" i="24"/>
  <c r="B46" i="24"/>
  <c r="D45" i="24"/>
  <c r="E45" i="24" s="1"/>
  <c r="C45" i="24"/>
  <c r="B45" i="24"/>
  <c r="D43" i="24"/>
  <c r="D38" i="24"/>
  <c r="E38" i="24" s="1"/>
  <c r="C38" i="24"/>
  <c r="B38" i="24"/>
  <c r="D37" i="24"/>
  <c r="E37" i="24" s="1"/>
  <c r="C37" i="24"/>
  <c r="B37" i="24"/>
  <c r="D35" i="24"/>
  <c r="D30" i="24"/>
  <c r="E30" i="24" s="1"/>
  <c r="C30" i="24"/>
  <c r="B30" i="24"/>
  <c r="D29" i="24"/>
  <c r="E29" i="24" s="1"/>
  <c r="C29" i="24"/>
  <c r="B29" i="24"/>
  <c r="D28" i="24"/>
  <c r="E28" i="24" s="1"/>
  <c r="C28" i="24"/>
  <c r="B28" i="24"/>
  <c r="D27" i="24"/>
  <c r="E27" i="24" s="1"/>
  <c r="C27" i="24"/>
  <c r="B27" i="24"/>
  <c r="D25" i="24"/>
  <c r="C20" i="24"/>
  <c r="B20" i="24"/>
  <c r="C19" i="24"/>
  <c r="B19" i="24"/>
  <c r="D17" i="24"/>
  <c r="B17" i="24"/>
  <c r="B63" i="24" s="1"/>
  <c r="C12" i="24"/>
  <c r="B12" i="24"/>
  <c r="C11" i="24"/>
  <c r="B11" i="24"/>
  <c r="C10" i="24"/>
  <c r="B10" i="24"/>
  <c r="K69" i="19"/>
  <c r="J69" i="19"/>
  <c r="I69" i="19"/>
  <c r="H69" i="19"/>
  <c r="K68" i="19"/>
  <c r="J68" i="19"/>
  <c r="I68" i="19"/>
  <c r="H68" i="19"/>
  <c r="H60" i="19"/>
  <c r="I60" i="19"/>
  <c r="J60" i="19"/>
  <c r="K60" i="19"/>
  <c r="H61" i="19"/>
  <c r="I61" i="19"/>
  <c r="J61" i="19"/>
  <c r="K61" i="19"/>
  <c r="H62" i="19"/>
  <c r="I62" i="19"/>
  <c r="J62" i="19"/>
  <c r="K62" i="19"/>
  <c r="H63" i="19"/>
  <c r="I63" i="19"/>
  <c r="J63" i="19"/>
  <c r="K63" i="19"/>
  <c r="H64" i="19"/>
  <c r="I64" i="19"/>
  <c r="J64" i="19"/>
  <c r="K64" i="19"/>
  <c r="H65" i="19"/>
  <c r="I65" i="19"/>
  <c r="J65" i="19"/>
  <c r="K65" i="19"/>
  <c r="H66" i="19"/>
  <c r="I66" i="19"/>
  <c r="J66" i="19"/>
  <c r="K66" i="19"/>
  <c r="K59" i="19"/>
  <c r="J59" i="19"/>
  <c r="I59" i="19"/>
  <c r="H59" i="19"/>
  <c r="H49" i="19"/>
  <c r="I49" i="19"/>
  <c r="J49" i="19"/>
  <c r="K49" i="19"/>
  <c r="H50" i="19"/>
  <c r="I50" i="19"/>
  <c r="J50" i="19"/>
  <c r="K50" i="19"/>
  <c r="H51" i="19"/>
  <c r="I51" i="19"/>
  <c r="J51" i="19"/>
  <c r="K51" i="19"/>
  <c r="H52" i="19"/>
  <c r="I52" i="19"/>
  <c r="J52" i="19"/>
  <c r="K52" i="19"/>
  <c r="H53" i="19"/>
  <c r="I53" i="19"/>
  <c r="J53" i="19"/>
  <c r="K53" i="19"/>
  <c r="H54" i="19"/>
  <c r="I54" i="19"/>
  <c r="J54" i="19"/>
  <c r="K54" i="19"/>
  <c r="H55" i="19"/>
  <c r="I55" i="19"/>
  <c r="J55" i="19"/>
  <c r="K55" i="19"/>
  <c r="H56" i="19"/>
  <c r="I56" i="19"/>
  <c r="J56" i="19"/>
  <c r="K56" i="19"/>
  <c r="H57" i="19"/>
  <c r="I57" i="19"/>
  <c r="J57" i="19"/>
  <c r="K57" i="19"/>
  <c r="K48" i="19"/>
  <c r="J48" i="19"/>
  <c r="I48" i="19"/>
  <c r="H48" i="19"/>
  <c r="K47" i="19"/>
  <c r="J47" i="19"/>
  <c r="I47" i="19"/>
  <c r="H47" i="19"/>
  <c r="K42" i="19"/>
  <c r="J42" i="19"/>
  <c r="I42" i="19"/>
  <c r="H42" i="19"/>
  <c r="K41" i="19"/>
  <c r="J41" i="19"/>
  <c r="I41" i="19"/>
  <c r="H41" i="19"/>
  <c r="H39" i="19"/>
  <c r="I39" i="19"/>
  <c r="J39" i="19"/>
  <c r="K39" i="19"/>
  <c r="I38" i="19"/>
  <c r="J38" i="19"/>
  <c r="K38" i="19"/>
  <c r="H38" i="19"/>
  <c r="I35" i="19"/>
  <c r="J35" i="19"/>
  <c r="K35" i="19"/>
  <c r="H35" i="19"/>
  <c r="H25" i="19"/>
  <c r="I25" i="19"/>
  <c r="J25" i="19"/>
  <c r="K25" i="19"/>
  <c r="H26" i="19"/>
  <c r="I26" i="19"/>
  <c r="J26" i="19"/>
  <c r="K26" i="19"/>
  <c r="H27" i="19"/>
  <c r="I27" i="19"/>
  <c r="J27" i="19"/>
  <c r="K27" i="19"/>
  <c r="H28" i="19"/>
  <c r="I28" i="19"/>
  <c r="J28" i="19"/>
  <c r="K28" i="19"/>
  <c r="H29" i="19"/>
  <c r="I29" i="19"/>
  <c r="J29" i="19"/>
  <c r="K29" i="19"/>
  <c r="H30" i="19"/>
  <c r="I30" i="19"/>
  <c r="J30" i="19"/>
  <c r="K30" i="19"/>
  <c r="H31" i="19"/>
  <c r="I31" i="19"/>
  <c r="J31" i="19"/>
  <c r="K31" i="19"/>
  <c r="H32" i="19"/>
  <c r="I32" i="19"/>
  <c r="J32" i="19"/>
  <c r="K32" i="19"/>
  <c r="H33" i="19"/>
  <c r="I33" i="19"/>
  <c r="J33" i="19"/>
  <c r="K33" i="19"/>
  <c r="I24" i="19"/>
  <c r="J24" i="19"/>
  <c r="K24" i="19"/>
  <c r="H24" i="19"/>
  <c r="H9" i="19"/>
  <c r="I9" i="19"/>
  <c r="J9" i="19"/>
  <c r="K9" i="19"/>
  <c r="H10" i="19"/>
  <c r="I10" i="19"/>
  <c r="J10" i="19"/>
  <c r="K10" i="19"/>
  <c r="H11" i="19"/>
  <c r="I11" i="19"/>
  <c r="J11" i="19"/>
  <c r="K11" i="19"/>
  <c r="H12" i="19"/>
  <c r="I12" i="19"/>
  <c r="J12" i="19"/>
  <c r="K12" i="19"/>
  <c r="H13" i="19"/>
  <c r="I13" i="19"/>
  <c r="J13" i="19"/>
  <c r="K13" i="19"/>
  <c r="H14" i="19"/>
  <c r="I14" i="19"/>
  <c r="J14" i="19"/>
  <c r="K14" i="19"/>
  <c r="H15" i="19"/>
  <c r="I15" i="19"/>
  <c r="J15" i="19"/>
  <c r="K15" i="19"/>
  <c r="H16" i="19"/>
  <c r="I16" i="19"/>
  <c r="J16" i="19"/>
  <c r="K16" i="19"/>
  <c r="H17" i="19"/>
  <c r="I17" i="19"/>
  <c r="J17" i="19"/>
  <c r="K17" i="19"/>
  <c r="H18" i="19"/>
  <c r="I18" i="19"/>
  <c r="J18" i="19"/>
  <c r="K18" i="19"/>
  <c r="H19" i="19"/>
  <c r="I19" i="19"/>
  <c r="J19" i="19"/>
  <c r="K19" i="19"/>
  <c r="H20" i="19"/>
  <c r="I20" i="19"/>
  <c r="J20" i="19"/>
  <c r="K20" i="19"/>
  <c r="H21" i="19"/>
  <c r="I21" i="19"/>
  <c r="J21" i="19"/>
  <c r="K21" i="19"/>
  <c r="H22" i="19"/>
  <c r="I22" i="19"/>
  <c r="J22" i="19"/>
  <c r="K22" i="19"/>
  <c r="I8" i="19"/>
  <c r="J8" i="19"/>
  <c r="K8" i="19"/>
  <c r="H8" i="19"/>
  <c r="E21" i="24" l="1"/>
  <c r="C13" i="24"/>
  <c r="C21" i="24"/>
  <c r="C39" i="24"/>
  <c r="B31" i="24"/>
  <c r="B21" i="24"/>
  <c r="C31" i="24"/>
  <c r="B39" i="24"/>
  <c r="C49" i="24"/>
  <c r="B59" i="24"/>
  <c r="B49" i="24"/>
  <c r="B13" i="24"/>
  <c r="C59" i="24"/>
  <c r="E39" i="24"/>
  <c r="E68" i="24"/>
  <c r="E59" i="24"/>
  <c r="E13" i="24"/>
  <c r="E31" i="24"/>
  <c r="E49" i="24"/>
  <c r="D21" i="24"/>
  <c r="B35" i="24"/>
  <c r="D39" i="24"/>
  <c r="B53" i="24"/>
  <c r="D59" i="24"/>
  <c r="D13" i="24"/>
  <c r="B25" i="24"/>
  <c r="D31" i="24"/>
  <c r="B43" i="24"/>
  <c r="D49" i="24"/>
  <c r="D68" i="24"/>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4" i="22"/>
  <c r="R23" i="22"/>
  <c r="R22" i="22"/>
  <c r="R21" i="22"/>
  <c r="R20" i="22"/>
  <c r="R19" i="22"/>
  <c r="R18" i="22"/>
  <c r="R17" i="22"/>
  <c r="R16" i="22"/>
  <c r="R15" i="22"/>
  <c r="R14" i="22"/>
  <c r="R13" i="22"/>
  <c r="R12" i="22"/>
  <c r="R11" i="22"/>
  <c r="R10" i="22"/>
  <c r="N9" i="22"/>
  <c r="N26" i="22" s="1"/>
  <c r="M9" i="22"/>
  <c r="M26" i="22" s="1"/>
  <c r="L9" i="22"/>
  <c r="L26" i="22" s="1"/>
  <c r="J9" i="22"/>
  <c r="J26" i="22" s="1"/>
  <c r="I9" i="22"/>
  <c r="I26" i="22" s="1"/>
  <c r="R7" i="22"/>
  <c r="H59" i="21"/>
  <c r="H60" i="21" s="1"/>
  <c r="H63" i="21" s="1"/>
  <c r="I44" i="21"/>
  <c r="I60" i="21" s="1"/>
  <c r="I63" i="21" s="1"/>
  <c r="K58" i="19"/>
  <c r="J58" i="19"/>
  <c r="H58" i="19"/>
  <c r="K46" i="19"/>
  <c r="J46" i="19"/>
  <c r="H46" i="19"/>
  <c r="K40" i="19"/>
  <c r="K44" i="19" s="1"/>
  <c r="J40" i="19"/>
  <c r="J44" i="19" s="1"/>
  <c r="H40" i="19"/>
  <c r="H44" i="19" s="1"/>
  <c r="I77" i="18"/>
  <c r="I42" i="18"/>
  <c r="I48" i="18"/>
  <c r="I52" i="18"/>
  <c r="I9" i="18"/>
  <c r="I29" i="18"/>
  <c r="K45" i="19" l="1"/>
  <c r="K67" i="19" s="1"/>
  <c r="J45" i="19"/>
  <c r="I63" i="18"/>
  <c r="I78" i="18" s="1"/>
  <c r="I40" i="18"/>
  <c r="H45" i="19"/>
  <c r="H67" i="19" s="1"/>
  <c r="J67" i="19"/>
  <c r="P6" i="22" l="1"/>
  <c r="P9" i="22" s="1"/>
  <c r="P26" i="22" s="1"/>
  <c r="K6" i="22"/>
  <c r="K9" i="22" s="1"/>
  <c r="K26" i="22" s="1"/>
  <c r="G6" i="22"/>
  <c r="G9" i="22" s="1"/>
  <c r="G26" i="22" s="1"/>
  <c r="F6" i="22"/>
  <c r="H6" i="22"/>
  <c r="H9" i="22"/>
  <c r="H26" i="22" s="1"/>
  <c r="Q6" i="22"/>
  <c r="Q9" i="22" s="1"/>
  <c r="Q26" i="22" s="1"/>
  <c r="O6" i="22"/>
  <c r="O9" i="22" s="1"/>
  <c r="O26" i="22" s="1"/>
  <c r="R6" i="22" l="1"/>
  <c r="F9" i="22"/>
  <c r="F26" i="22" l="1"/>
  <c r="R26" i="22" s="1"/>
  <c r="R9" i="22"/>
</calcChain>
</file>

<file path=xl/sharedStrings.xml><?xml version="1.0" encoding="utf-8"?>
<sst xmlns="http://schemas.openxmlformats.org/spreadsheetml/2006/main" count="504" uniqueCount="387">
  <si>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</si>
  <si>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</si>
  <si>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</si>
  <si>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</si>
  <si>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</si>
  <si>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</si>
  <si>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</si>
  <si>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</si>
  <si>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</si>
  <si>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</si>
  <si>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</si>
  <si>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</si>
  <si>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</si>
  <si>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</si>
  <si>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</si>
  <si>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</si>
  <si>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</si>
  <si>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</si>
  <si>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</si>
  <si>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</si>
  <si>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</si>
  <si>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</si>
  <si>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</si>
  <si>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</si>
  <si>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</si>
  <si>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</si>
  <si>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</si>
  <si>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</si>
  <si>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</si>
  <si>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</si>
  <si>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</si>
  <si>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</si>
  <si>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</si>
  <si>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</si>
  <si>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</si>
  <si>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</si>
  <si>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</si>
  <si>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</si>
  <si>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</si>
  <si>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</si>
  <si>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</si>
  <si>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</si>
  <si>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</si>
  <si>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</si>
  <si>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</si>
  <si>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</si>
  <si>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</si>
  <si>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</si>
  <si>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</si>
  <si>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</si>
  <si>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</si>
  <si>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</si>
  <si>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</si>
  <si>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</si>
  <si>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</si>
  <si>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</si>
  <si>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</si>
  <si>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</si>
  <si>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</si>
  <si>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</si>
  <si>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</si>
  <si>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</si>
  <si>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</si>
  <si>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</si>
  <si>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</si>
  <si>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</si>
  <si>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</si>
  <si>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</si>
  <si>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</si>
  <si>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</si>
  <si>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</si>
  <si>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</si>
  <si>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</si>
  <si>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</si>
  <si>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</si>
  <si>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</si>
  <si>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</si>
  <si>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</si>
  <si>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</si>
  <si>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</si>
  <si>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</si>
  <si>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</si>
  <si>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</si>
  <si>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</si>
  <si>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</si>
  <si>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</si>
  <si>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</si>
  <si>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</si>
  <si>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</si>
  <si>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</si>
  <si>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</si>
  <si>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</si>
  <si>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</si>
  <si>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</si>
  <si>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</si>
  <si>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</si>
  <si>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</si>
  <si>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</si>
  <si>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</si>
  <si>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</si>
  <si>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</si>
  <si>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</si>
  <si>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</si>
  <si>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</si>
  <si>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</si>
  <si>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</si>
  <si>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</si>
  <si>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</si>
  <si>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</si>
  <si>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</si>
  <si>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</si>
  <si>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</si>
  <si>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</si>
  <si>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</si>
  <si>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</si>
  <si>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</si>
  <si>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</si>
  <si>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</si>
  <si>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</si>
  <si>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</si>
  <si>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</si>
  <si>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</si>
  <si>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</si>
  <si>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</si>
  <si>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</si>
  <si>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</si>
  <si>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</si>
  <si>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</si>
  <si>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</si>
  <si>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</si>
  <si>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</si>
  <si>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</si>
  <si>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</si>
  <si>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</si>
  <si>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</si>
  <si>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</si>
  <si>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</si>
  <si>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</si>
  <si>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</si>
  <si>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</si>
  <si>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</si>
  <si>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</si>
  <si>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</si>
  <si>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</si>
  <si>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</si>
  <si>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</si>
  <si>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</si>
  <si>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</si>
  <si>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</si>
  <si>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</si>
  <si>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</si>
  <si>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</si>
  <si>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</si>
  <si>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</si>
  <si>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</si>
  <si>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</si>
  <si>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</si>
  <si>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</si>
  <si>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</si>
  <si>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</si>
  <si>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</si>
  <si>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</si>
  <si>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</si>
  <si>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</si>
  <si>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</si>
  <si>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</si>
  <si>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</si>
  <si>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</si>
  <si>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</si>
  <si>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</si>
  <si>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</si>
  <si>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</si>
  <si>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</si>
  <si>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</si>
  <si>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</si>
  <si>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</si>
  <si>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</si>
  <si>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</si>
  <si>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</si>
  <si>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</si>
  <si>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</si>
  <si>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</si>
  <si>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</si>
  <si>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</si>
  <si>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</si>
  <si>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</si>
  <si>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</si>
  <si>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</si>
  <si>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</si>
  <si>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</si>
  <si>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</si>
  <si>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</si>
  <si>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</si>
  <si>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</si>
  <si>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</si>
  <si>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</si>
  <si>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</si>
  <si>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</si>
  <si>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</si>
  <si>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</si>
  <si>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</si>
  <si>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</si>
  <si>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</si>
  <si>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</si>
  <si>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</si>
  <si>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</si>
  <si>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</si>
  <si>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</si>
  <si>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</si>
  <si>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</si>
  <si>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</si>
  <si>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</si>
  <si>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</si>
  <si>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</si>
  <si>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</si>
  <si>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</si>
  <si>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</si>
  <si>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</si>
  <si>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</si>
  <si>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</si>
  <si>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</si>
  <si>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</si>
  <si>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</si>
  <si>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</si>
  <si>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</si>
  <si>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</si>
  <si>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</si>
  <si>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</si>
  <si>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</si>
  <si>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</si>
  <si>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</si>
  <si>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</si>
  <si>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</si>
  <si>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</si>
  <si>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</si>
  <si>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</si>
  <si>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</si>
  <si>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</si>
  <si>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</si>
  <si>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</si>
  <si>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</si>
  <si>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</si>
  <si>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</si>
  <si>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</si>
  <si>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</si>
  <si>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</si>
  <si>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</si>
  <si>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</si>
  <si>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</si>
  <si>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</si>
  <si>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</si>
  <si>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</si>
  <si>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</si>
  <si>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</si>
  <si>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</si>
  <si>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</si>
  <si>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</si>
  <si>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</si>
  <si>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</si>
  <si>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</si>
  <si>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</si>
  <si>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</si>
  <si>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</si>
  <si>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</si>
  <si>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</si>
  <si>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</si>
  <si>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</si>
  <si>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</si>
  <si>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</si>
  <si>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</si>
  <si>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</si>
  <si>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</si>
  <si>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</si>
  <si>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</si>
  <si>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</si>
  <si>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</si>
  <si>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</si>
  <si>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</si>
  <si>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</si>
  <si>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</si>
  <si>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03777928</t>
  </si>
  <si>
    <t>080010698</t>
  </si>
  <si>
    <t>HRVATSKA POŠTANSKA BANKA, dioničko društvo</t>
  </si>
  <si>
    <t>87939104217</t>
  </si>
  <si>
    <t>ZAGREB</t>
  </si>
  <si>
    <t>JURIŠIĆEVA 4</t>
  </si>
  <si>
    <t>hpb@hpb.hr</t>
  </si>
  <si>
    <t>www.hpb.hr</t>
  </si>
  <si>
    <t>Tea Bažant</t>
  </si>
  <si>
    <t>014804670</t>
  </si>
  <si>
    <t>tea.bazant@hpb.hr</t>
  </si>
  <si>
    <t>Bilješke uz financijske izvještaje</t>
  </si>
  <si>
    <t>1) KAMATNI PRIHODI</t>
  </si>
  <si>
    <t>u HRK</t>
  </si>
  <si>
    <t>AOP 001</t>
  </si>
  <si>
    <t>Prethodno razdoblje 01.01. - 30.06.2018.</t>
  </si>
  <si>
    <t>Tekuće razdoblje 01.01. - 30.06.2019.</t>
  </si>
  <si>
    <t>Kumulativno</t>
  </si>
  <si>
    <t>Kamatni prihodi od kredita</t>
  </si>
  <si>
    <t>Kamatni prihodi od depozita</t>
  </si>
  <si>
    <t>S osnove dužničkih vrijednosnih papira</t>
  </si>
  <si>
    <t xml:space="preserve">Ukupno </t>
  </si>
  <si>
    <t>2) KAMATNI TROŠKOVI</t>
  </si>
  <si>
    <t>AOP 002</t>
  </si>
  <si>
    <t>Kamatni troškovi od kredita</t>
  </si>
  <si>
    <t>Kamatni troškovi od depozita</t>
  </si>
  <si>
    <t>3) PRIHODI OD PROVIZIJA I NAKNADA</t>
  </si>
  <si>
    <t>AOP 005</t>
  </si>
  <si>
    <t>Provizije i naknade za usluge gotovinskog platnog prometa - kanali</t>
  </si>
  <si>
    <t>Provizije i naknade za usluge u segmentu poslovanja sa stanovništvom i od kartičnog poslovanja</t>
  </si>
  <si>
    <t>Provizije i naknade za usluge u segmentu poslovanja s gospodarstvom</t>
  </si>
  <si>
    <t>Ostale provizije i naknade</t>
  </si>
  <si>
    <t>4) TROŠKOVI PROVIZIJA I NAKNADA</t>
  </si>
  <si>
    <t>AOP 006</t>
  </si>
  <si>
    <t>Provizije i naknade na usluge platnog prometa</t>
  </si>
  <si>
    <t>5) DOBIT/GUBITAK OD AKTIVNOSTI TRGOVANJA</t>
  </si>
  <si>
    <t>AOP 007 &amp; AOP 008</t>
  </si>
  <si>
    <t>Vrijednosnim papirima</t>
  </si>
  <si>
    <t>Devizama</t>
  </si>
  <si>
    <t>Kunskom gotovinom</t>
  </si>
  <si>
    <t>Derivatima</t>
  </si>
  <si>
    <t>6) OPERATIVNI TROŠKOVI</t>
  </si>
  <si>
    <t>AOP 015 &amp; AOP 017 &amp; AOP 018</t>
  </si>
  <si>
    <t>Opći i administrativni troškovi</t>
  </si>
  <si>
    <t>Amortizacija</t>
  </si>
  <si>
    <t>Premije za osiguranje štednih uloga</t>
  </si>
  <si>
    <t>Ostali troškovi</t>
  </si>
  <si>
    <t>UKUPNO</t>
  </si>
  <si>
    <t xml:space="preserve">7) TROŠKOVI VRIJEDNOSNIH USKLAĐIVANJA I REZERVIRANJA ZA GUBITKE </t>
  </si>
  <si>
    <t>AOP 019 &amp; AOP 020 &amp; AOP 021</t>
  </si>
  <si>
    <t>Troškovi rezerviranja za gubitke</t>
  </si>
  <si>
    <t>Modifikacija</t>
  </si>
  <si>
    <t>Ostali troškovi rezerviranja i vrijednosnih usklađenja</t>
  </si>
  <si>
    <t xml:space="preserve">stanje na dan 30.06.2019 </t>
  </si>
  <si>
    <t>u razdoblju 01.01.2019 do 30.06.2019</t>
  </si>
  <si>
    <t>8) GOTOVINA I DEPOZITI KOD HNB-a</t>
  </si>
  <si>
    <t>31.12.2018.</t>
  </si>
  <si>
    <t>30.06.2019.</t>
  </si>
  <si>
    <t>Račun za namirenje kod HNB-a</t>
  </si>
  <si>
    <t>9) OSTALI DEPOZITI PO VIĐENJU</t>
  </si>
  <si>
    <t>AOP 004</t>
  </si>
  <si>
    <t>Depoziti kod stranih bankarskih institucija</t>
  </si>
  <si>
    <t>Depoziti kod domaćih bankarskih institucija</t>
  </si>
  <si>
    <t>10) VRIJEDNOSNI PAPIRI</t>
  </si>
  <si>
    <t>AOP 005 - 009</t>
  </si>
  <si>
    <t>Kratkoročni trezorski zapisi Ministarstva financija</t>
  </si>
  <si>
    <t>Vrijednosni papiri koji se drže radi trgovanja</t>
  </si>
  <si>
    <t>Vrijednosni papiri raspoloživi za prodaju</t>
  </si>
  <si>
    <t>Vrijednosni papiri koji se drže do dospijeća</t>
  </si>
  <si>
    <t>Rezerve na skupnoj osnovi</t>
  </si>
  <si>
    <t>Odgođena naplaćena naknada</t>
  </si>
  <si>
    <t>11) KREDITI KLIJENTIMA</t>
  </si>
  <si>
    <t>AOP 011 &amp; 012</t>
  </si>
  <si>
    <t>Krediti financijskim institucijama</t>
  </si>
  <si>
    <t xml:space="preserve">Bruto krediti </t>
  </si>
  <si>
    <t>Ispravci vrijednosti</t>
  </si>
  <si>
    <t>Krediti trgovačkim društvima</t>
  </si>
  <si>
    <t>Krediti stanovništvu</t>
  </si>
  <si>
    <t xml:space="preserve">Ostali krediti </t>
  </si>
  <si>
    <t>Očekivani kreditni gubici (A1 i A2 izloženosti)</t>
  </si>
  <si>
    <t>Ostala vrijednosna usklađenja</t>
  </si>
  <si>
    <t>Obvezna pričuva kod HNB</t>
  </si>
  <si>
    <t>Depoziti kod financijskih institucija</t>
  </si>
  <si>
    <t>UKUPNI NETO KREDITI KLIJENTIMA</t>
  </si>
  <si>
    <t>12) DEPOZITI</t>
  </si>
  <si>
    <t>AOP 044</t>
  </si>
  <si>
    <t>Depoziti od financijskih institucija</t>
  </si>
  <si>
    <t>Depoziti od trgovačkih društava</t>
  </si>
  <si>
    <t>Depoziti od stanovništva</t>
  </si>
  <si>
    <t>Ostali depoziti</t>
  </si>
  <si>
    <t>Obveze za kamate</t>
  </si>
  <si>
    <t>Krediti primljeni od HBOR-a</t>
  </si>
  <si>
    <t>Krediti primljeni od stranih financijskih institucija</t>
  </si>
  <si>
    <t>Odgođena plaćena naknada</t>
  </si>
  <si>
    <t>13) OSTALE FINANCIJSKE OBVEZE</t>
  </si>
  <si>
    <t>AOP 046</t>
  </si>
  <si>
    <t>Krediti primljeni od banaka</t>
  </si>
  <si>
    <t>Krediti primljeni od ostalih bankarskih institucija</t>
  </si>
  <si>
    <t>14) OSTALE OBVEZE</t>
  </si>
  <si>
    <t>AOP 052</t>
  </si>
  <si>
    <t>Posebne rezerve za izvanbilančne stavke</t>
  </si>
  <si>
    <t>Ostalo</t>
  </si>
  <si>
    <t>319</t>
  </si>
  <si>
    <t>Obveznik: Hrvatska poštanska banka, dioničko društvo</t>
  </si>
  <si>
    <t>za razdoblje od 01.01.2019</t>
  </si>
  <si>
    <t>529900D5G4V6THXC5P79</t>
  </si>
  <si>
    <t>HRVATSKA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</si>
</sst>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
    <numFmt numFmtId="167" formatCode="#,##0.00;\(#,##0.00\)"/>
    <numFmt numFmtId="168" formatCode="_(* #,##0.00_);_(* \(#,##0.00\);_(* &quot;-&quot;??_);_(@_)"/>
    <numFmt numFmtId="169" formatCode="_(* #,##0_);_(* \(#,##0\);_(* &quot;-&quot;??_);_(@_)"/>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rgb="FF000000"/>
      <name val="Arial"/>
      <family val="2"/>
      <charset val="238"/>
    </font>
    <font>
      <i/>
      <sz val="9"/>
      <name val="Arial"/>
      <family val="2"/>
      <charset val="238"/>
    </font>
    <font>
      <i/>
      <sz val="8"/>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xf numFmtId="0" fontId="2" fillId="0" borderId="0"/>
    <xf numFmtId="0" fontId="2" fillId="0" borderId="0"/>
    <xf numFmtId="168" fontId="2" fillId="0" borderId="0" applyFont="0" applyFill="0" applyBorder="0" applyAlignment="0" applyProtection="0"/>
  </cellStyleXfs>
  <cellXfs count="315">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7"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7"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7"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7"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7"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7" borderId="1" xfId="0" applyNumberFormat="1" applyFont="1" applyFill="1" applyBorder="1" applyAlignment="1" applyProtection="1">
      <alignment vertical="center" shrinkToFit="1"/>
    </xf>
    <xf numFmtId="3" fontId="19" fillId="7"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17" fillId="8" borderId="7" xfId="0" applyNumberFormat="1" applyFont="1" applyFill="1" applyBorder="1" applyAlignment="1" applyProtection="1">
      <alignment horizontal="right" vertical="center" shrinkToFit="1"/>
    </xf>
    <xf numFmtId="3" fontId="17" fillId="8" borderId="6" xfId="0" applyNumberFormat="1" applyFont="1" applyFill="1" applyBorder="1" applyAlignment="1" applyProtection="1">
      <alignment horizontal="right" vertical="center" shrinkToFit="1"/>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9" borderId="20" xfId="4" applyFont="1" applyFill="1" applyBorder="1"/>
    <xf numFmtId="0" fontId="1" fillId="9" borderId="21" xfId="4" applyFill="1" applyBorder="1"/>
    <xf numFmtId="0" fontId="1" fillId="0" borderId="0" xfId="4"/>
    <xf numFmtId="0" fontId="25" fillId="9" borderId="22" xfId="4" applyFont="1" applyFill="1" applyBorder="1" applyAlignment="1">
      <alignment horizontal="center" vertical="center"/>
    </xf>
    <xf numFmtId="0" fontId="25" fillId="9" borderId="0" xfId="4" applyFont="1" applyFill="1" applyBorder="1" applyAlignment="1">
      <alignment horizontal="center" vertical="center"/>
    </xf>
    <xf numFmtId="0" fontId="25" fillId="9" borderId="23" xfId="4" applyFont="1" applyFill="1" applyBorder="1" applyAlignment="1">
      <alignment horizontal="center" vertical="center"/>
    </xf>
    <xf numFmtId="0" fontId="5" fillId="9" borderId="0" xfId="4" applyFont="1" applyFill="1" applyBorder="1" applyAlignment="1">
      <alignment horizontal="center" vertical="center"/>
    </xf>
    <xf numFmtId="0" fontId="5" fillId="9" borderId="25" xfId="4" applyFont="1" applyFill="1" applyBorder="1" applyAlignment="1">
      <alignment vertical="center"/>
    </xf>
    <xf numFmtId="0" fontId="28" fillId="0" borderId="0" xfId="4" applyFont="1" applyFill="1"/>
    <xf numFmtId="0" fontId="4" fillId="9" borderId="22" xfId="4" applyFont="1" applyFill="1" applyBorder="1" applyAlignment="1">
      <alignment vertical="center" wrapText="1"/>
    </xf>
    <xf numFmtId="0" fontId="4" fillId="9" borderId="0" xfId="4" applyFont="1" applyFill="1" applyBorder="1" applyAlignment="1">
      <alignment horizontal="right" vertical="center" wrapText="1"/>
    </xf>
    <xf numFmtId="0" fontId="4" fillId="9" borderId="0" xfId="4" applyFont="1" applyFill="1" applyBorder="1" applyAlignment="1">
      <alignment vertical="center" wrapText="1"/>
    </xf>
    <xf numFmtId="14" fontId="4" fillId="11" borderId="0"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5" fillId="9" borderId="23" xfId="4" applyFont="1" applyFill="1" applyBorder="1" applyAlignment="1">
      <alignment vertical="center"/>
    </xf>
    <xf numFmtId="14" fontId="4" fillId="12" borderId="0" xfId="4" applyNumberFormat="1" applyFont="1" applyFill="1" applyBorder="1" applyAlignment="1" applyProtection="1">
      <alignment horizontal="center" vertical="center"/>
      <protection locked="0"/>
    </xf>
    <xf numFmtId="0" fontId="1" fillId="13" borderId="0" xfId="4" applyFill="1"/>
    <xf numFmtId="1" fontId="4" fillId="10" borderId="24"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1" fillId="9" borderId="23" xfId="4" applyFill="1" applyBorder="1"/>
    <xf numFmtId="0" fontId="26" fillId="9" borderId="22" xfId="4" applyFont="1" applyFill="1" applyBorder="1" applyAlignment="1">
      <alignment wrapText="1"/>
    </xf>
    <xf numFmtId="0" fontId="26" fillId="9" borderId="23" xfId="4" applyFont="1" applyFill="1" applyBorder="1" applyAlignment="1">
      <alignment wrapText="1"/>
    </xf>
    <xf numFmtId="0" fontId="26" fillId="9" borderId="22" xfId="4" applyFont="1" applyFill="1" applyBorder="1"/>
    <xf numFmtId="0" fontId="26" fillId="9" borderId="0" xfId="4" applyFont="1" applyFill="1" applyBorder="1"/>
    <xf numFmtId="0" fontId="26" fillId="9" borderId="0" xfId="4" applyFont="1" applyFill="1" applyBorder="1" applyAlignment="1">
      <alignment wrapText="1"/>
    </xf>
    <xf numFmtId="0" fontId="26" fillId="9" borderId="23" xfId="4" applyFont="1" applyFill="1" applyBorder="1"/>
    <xf numFmtId="0" fontId="5" fillId="9" borderId="0" xfId="4" applyFont="1" applyFill="1" applyBorder="1" applyAlignment="1">
      <alignment horizontal="right" vertical="center" wrapText="1"/>
    </xf>
    <xf numFmtId="0" fontId="27" fillId="9" borderId="23" xfId="4" applyFont="1" applyFill="1" applyBorder="1" applyAlignment="1">
      <alignment vertical="center"/>
    </xf>
    <xf numFmtId="0" fontId="5" fillId="9" borderId="22" xfId="4" applyFont="1" applyFill="1" applyBorder="1" applyAlignment="1">
      <alignment horizontal="right" vertical="center" wrapText="1"/>
    </xf>
    <xf numFmtId="0" fontId="27" fillId="9" borderId="0" xfId="4" applyFont="1" applyFill="1" applyBorder="1" applyAlignment="1">
      <alignment vertical="center"/>
    </xf>
    <xf numFmtId="0" fontId="26" fillId="9" borderId="0" xfId="4" applyFont="1" applyFill="1" applyBorder="1" applyAlignment="1">
      <alignment vertical="top"/>
    </xf>
    <xf numFmtId="0" fontId="4" fillId="10" borderId="24" xfId="4" applyFont="1" applyFill="1" applyBorder="1" applyAlignment="1" applyProtection="1">
      <alignment horizontal="center" vertical="center"/>
      <protection locked="0"/>
    </xf>
    <xf numFmtId="0" fontId="4" fillId="9" borderId="0" xfId="4" applyFont="1" applyFill="1" applyBorder="1" applyAlignment="1">
      <alignment vertical="center"/>
    </xf>
    <xf numFmtId="0" fontId="26" fillId="9" borderId="0" xfId="4" applyFont="1" applyFill="1" applyBorder="1" applyAlignment="1">
      <alignment vertical="center"/>
    </xf>
    <xf numFmtId="0" fontId="26" fillId="9" borderId="23" xfId="4" applyFont="1" applyFill="1" applyBorder="1" applyAlignment="1">
      <alignment vertical="center"/>
    </xf>
    <xf numFmtId="0" fontId="26" fillId="9" borderId="0" xfId="4" applyFont="1" applyFill="1" applyBorder="1" applyAlignment="1"/>
    <xf numFmtId="0" fontId="29" fillId="9" borderId="0" xfId="4" applyFont="1" applyFill="1" applyBorder="1" applyAlignment="1">
      <alignment vertical="center"/>
    </xf>
    <xf numFmtId="0" fontId="29" fillId="9" borderId="23" xfId="4" applyFont="1" applyFill="1" applyBorder="1" applyAlignment="1">
      <alignment vertical="center"/>
    </xf>
    <xf numFmtId="0" fontId="4" fillId="9" borderId="0" xfId="4" applyFont="1" applyFill="1" applyBorder="1" applyAlignment="1">
      <alignment horizontal="center" vertical="center"/>
    </xf>
    <xf numFmtId="0" fontId="5" fillId="9" borderId="23" xfId="4" applyFont="1" applyFill="1" applyBorder="1" applyAlignment="1">
      <alignment horizontal="center" vertical="center"/>
    </xf>
    <xf numFmtId="0" fontId="4" fillId="10" borderId="26" xfId="4" applyFont="1" applyFill="1" applyBorder="1" applyAlignment="1" applyProtection="1">
      <alignment horizontal="center" vertical="center"/>
      <protection locked="0"/>
    </xf>
    <xf numFmtId="0" fontId="26" fillId="9" borderId="0" xfId="4" applyFont="1" applyFill="1" applyBorder="1" applyAlignment="1">
      <alignment vertical="top" wrapText="1"/>
    </xf>
    <xf numFmtId="0" fontId="26" fillId="9" borderId="22" xfId="4" applyFont="1" applyFill="1" applyBorder="1" applyAlignment="1">
      <alignment vertical="top"/>
    </xf>
    <xf numFmtId="0" fontId="29" fillId="9" borderId="23" xfId="4" applyFont="1" applyFill="1" applyBorder="1"/>
    <xf numFmtId="0" fontId="1" fillId="9" borderId="27" xfId="4" applyFill="1" applyBorder="1"/>
    <xf numFmtId="0" fontId="1" fillId="9" borderId="28" xfId="4" applyFill="1" applyBorder="1"/>
    <xf numFmtId="0" fontId="1" fillId="9" borderId="26" xfId="4" applyFill="1" applyBorder="1"/>
    <xf numFmtId="49" fontId="4" fillId="10" borderId="24" xfId="4" applyNumberFormat="1" applyFont="1" applyFill="1" applyBorder="1" applyAlignment="1" applyProtection="1">
      <alignment horizontal="center" vertical="center"/>
      <protection locked="0"/>
    </xf>
    <xf numFmtId="3" fontId="3" fillId="0" borderId="30" xfId="0" applyNumberFormat="1" applyFont="1" applyBorder="1" applyAlignment="1">
      <alignment horizontal="right" vertical="center"/>
    </xf>
    <xf numFmtId="3" fontId="3" fillId="0" borderId="31" xfId="0" applyNumberFormat="1"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3" fontId="30" fillId="14" borderId="32" xfId="0" applyNumberFormat="1" applyFont="1" applyFill="1" applyBorder="1" applyAlignment="1">
      <alignment horizontal="right" vertical="center"/>
    </xf>
    <xf numFmtId="3" fontId="3" fillId="0" borderId="33" xfId="0" applyNumberFormat="1" applyFont="1" applyBorder="1" applyAlignment="1">
      <alignment horizontal="right" vertical="center"/>
    </xf>
    <xf numFmtId="0" fontId="5" fillId="0" borderId="0" xfId="5" applyFont="1" applyFill="1" applyBorder="1">
      <alignment vertical="top"/>
    </xf>
    <xf numFmtId="166" fontId="5" fillId="0" borderId="0" xfId="5" applyNumberFormat="1" applyFont="1" applyFill="1" applyBorder="1" applyAlignment="1"/>
    <xf numFmtId="167" fontId="5" fillId="0" borderId="0" xfId="5" applyNumberFormat="1" applyFont="1" applyFill="1" applyBorder="1" applyAlignment="1"/>
    <xf numFmtId="0" fontId="4" fillId="0" borderId="0" xfId="5" applyFont="1" applyFill="1" applyBorder="1" applyAlignment="1"/>
    <xf numFmtId="166" fontId="4" fillId="0" borderId="0" xfId="5" applyNumberFormat="1" applyFont="1" applyFill="1" applyBorder="1" applyAlignment="1"/>
    <xf numFmtId="167" fontId="4" fillId="0" borderId="0" xfId="5" applyNumberFormat="1" applyFont="1" applyFill="1" applyBorder="1" applyAlignment="1"/>
    <xf numFmtId="0" fontId="4" fillId="0" borderId="0" xfId="5" applyFont="1" applyFill="1" applyBorder="1">
      <alignment vertical="top"/>
    </xf>
    <xf numFmtId="0" fontId="31" fillId="0" borderId="0" xfId="5" applyFont="1" applyFill="1" applyBorder="1" applyAlignment="1">
      <alignment horizontal="right"/>
    </xf>
    <xf numFmtId="166" fontId="4" fillId="0" borderId="30" xfId="6" applyNumberFormat="1" applyFont="1" applyFill="1" applyBorder="1" applyAlignment="1">
      <alignment horizontal="center"/>
    </xf>
    <xf numFmtId="166" fontId="4" fillId="0" borderId="31" xfId="6" applyNumberFormat="1" applyFont="1" applyFill="1" applyBorder="1" applyAlignment="1">
      <alignment horizontal="center"/>
    </xf>
    <xf numFmtId="0" fontId="4" fillId="0" borderId="37" xfId="6" applyFont="1" applyFill="1" applyBorder="1" applyAlignment="1">
      <alignment horizontal="center"/>
    </xf>
    <xf numFmtId="0" fontId="5" fillId="0" borderId="34" xfId="7" applyFont="1" applyFill="1" applyBorder="1" applyAlignment="1"/>
    <xf numFmtId="166" fontId="5" fillId="0" borderId="32" xfId="7" applyNumberFormat="1" applyFont="1" applyFill="1" applyBorder="1" applyAlignment="1" applyProtection="1">
      <alignment shrinkToFit="1"/>
      <protection locked="0"/>
    </xf>
    <xf numFmtId="0" fontId="5" fillId="0" borderId="38" xfId="7" applyFont="1" applyFill="1" applyBorder="1" applyAlignment="1"/>
    <xf numFmtId="166" fontId="5" fillId="0" borderId="39" xfId="7" applyNumberFormat="1" applyFont="1" applyFill="1" applyBorder="1" applyAlignment="1" applyProtection="1">
      <alignment shrinkToFit="1"/>
      <protection locked="0"/>
    </xf>
    <xf numFmtId="0" fontId="4" fillId="0" borderId="37" xfId="6" applyFont="1" applyFill="1" applyBorder="1" applyAlignment="1">
      <alignment horizontal="left"/>
    </xf>
    <xf numFmtId="166" fontId="4" fillId="0" borderId="30" xfId="6" applyNumberFormat="1" applyFont="1" applyFill="1" applyBorder="1" applyAlignment="1">
      <alignment horizontal="right"/>
    </xf>
    <xf numFmtId="0" fontId="5" fillId="0" borderId="0" xfId="5" applyFont="1" applyFill="1" applyBorder="1" applyAlignment="1"/>
    <xf numFmtId="166" fontId="31" fillId="0" borderId="0" xfId="5" applyNumberFormat="1" applyFont="1" applyFill="1" applyBorder="1" applyAlignment="1">
      <alignment horizontal="right"/>
    </xf>
    <xf numFmtId="166" fontId="4" fillId="0" borderId="40" xfId="6" applyNumberFormat="1" applyFont="1" applyFill="1" applyBorder="1" applyAlignment="1">
      <alignment horizontal="center"/>
    </xf>
    <xf numFmtId="0" fontId="5" fillId="0" borderId="32" xfId="7" applyFont="1" applyFill="1" applyBorder="1" applyAlignment="1"/>
    <xf numFmtId="166" fontId="5" fillId="0" borderId="41" xfId="7" applyNumberFormat="1" applyFont="1" applyFill="1" applyBorder="1" applyAlignment="1" applyProtection="1">
      <alignment shrinkToFit="1"/>
      <protection locked="0"/>
    </xf>
    <xf numFmtId="166" fontId="5" fillId="0" borderId="42" xfId="7" applyNumberFormat="1" applyFont="1" applyFill="1" applyBorder="1" applyAlignment="1" applyProtection="1">
      <alignment shrinkToFit="1"/>
      <protection locked="0"/>
    </xf>
    <xf numFmtId="0" fontId="5" fillId="0" borderId="39" xfId="7" applyFont="1" applyFill="1" applyBorder="1" applyAlignment="1"/>
    <xf numFmtId="0" fontId="4" fillId="0" borderId="30" xfId="7" applyFont="1" applyFill="1" applyBorder="1"/>
    <xf numFmtId="166" fontId="4" fillId="0" borderId="31" xfId="7" applyNumberFormat="1" applyFont="1" applyFill="1" applyBorder="1" applyAlignment="1" applyProtection="1">
      <alignment shrinkToFit="1"/>
      <protection locked="0"/>
    </xf>
    <xf numFmtId="166" fontId="4" fillId="0" borderId="43" xfId="7" applyNumberFormat="1" applyFont="1" applyFill="1" applyBorder="1" applyAlignment="1" applyProtection="1">
      <alignment shrinkToFit="1"/>
      <protection locked="0"/>
    </xf>
    <xf numFmtId="0" fontId="5" fillId="0" borderId="39" xfId="7" applyFont="1" applyFill="1" applyBorder="1" applyAlignment="1">
      <alignment wrapText="1"/>
    </xf>
    <xf numFmtId="0" fontId="4" fillId="0" borderId="0" xfId="7" applyFont="1" applyFill="1" applyBorder="1"/>
    <xf numFmtId="166" fontId="4" fillId="0" borderId="31" xfId="6" applyNumberFormat="1" applyFont="1" applyFill="1" applyBorder="1" applyAlignment="1">
      <alignment horizontal="right"/>
    </xf>
    <xf numFmtId="166" fontId="4" fillId="0" borderId="43" xfId="6" applyNumberFormat="1" applyFont="1" applyFill="1" applyBorder="1" applyAlignment="1">
      <alignment horizontal="right"/>
    </xf>
    <xf numFmtId="166" fontId="2" fillId="0" borderId="0" xfId="6" applyNumberFormat="1" applyFont="1" applyFill="1" applyBorder="1" applyAlignment="1"/>
    <xf numFmtId="0" fontId="2" fillId="0" borderId="0" xfId="6" applyFont="1" applyFill="1" applyBorder="1" applyAlignment="1"/>
    <xf numFmtId="0" fontId="2" fillId="0" borderId="0" xfId="0" applyFont="1" applyFill="1"/>
    <xf numFmtId="3" fontId="3" fillId="0" borderId="44" xfId="0" applyNumberFormat="1" applyFont="1" applyBorder="1" applyAlignment="1">
      <alignment horizontal="right" vertical="center"/>
    </xf>
    <xf numFmtId="3" fontId="30" fillId="0" borderId="39" xfId="0" applyNumberFormat="1" applyFont="1" applyBorder="1" applyAlignment="1">
      <alignment horizontal="right" vertical="center"/>
    </xf>
    <xf numFmtId="0" fontId="3" fillId="0" borderId="33" xfId="0" applyFont="1" applyBorder="1" applyAlignment="1">
      <alignment horizontal="right" vertical="center"/>
    </xf>
    <xf numFmtId="0" fontId="4" fillId="0" borderId="33" xfId="7" applyFont="1" applyFill="1" applyBorder="1" applyAlignment="1">
      <alignment horizontal="left" vertical="center"/>
    </xf>
    <xf numFmtId="166" fontId="4" fillId="0" borderId="33" xfId="7" applyNumberFormat="1" applyFont="1" applyFill="1" applyBorder="1" applyAlignment="1">
      <alignment horizontal="center"/>
    </xf>
    <xf numFmtId="166" fontId="4" fillId="0" borderId="44" xfId="7" applyNumberFormat="1" applyFont="1" applyFill="1" applyBorder="1" applyAlignment="1">
      <alignment horizontal="center"/>
    </xf>
    <xf numFmtId="49" fontId="4" fillId="0" borderId="39" xfId="7" applyNumberFormat="1" applyFont="1" applyFill="1" applyBorder="1" applyAlignment="1">
      <alignment wrapText="1"/>
    </xf>
    <xf numFmtId="166" fontId="4" fillId="0" borderId="39" xfId="7" applyNumberFormat="1" applyFont="1" applyFill="1" applyBorder="1" applyAlignment="1" applyProtection="1">
      <alignment shrinkToFit="1"/>
      <protection locked="0"/>
    </xf>
    <xf numFmtId="166" fontId="4" fillId="0" borderId="41" xfId="7" applyNumberFormat="1" applyFont="1" applyFill="1" applyBorder="1" applyAlignment="1" applyProtection="1">
      <alignment shrinkToFit="1"/>
      <protection locked="0"/>
    </xf>
    <xf numFmtId="0" fontId="5" fillId="0" borderId="39" xfId="7" applyFont="1" applyFill="1" applyBorder="1" applyAlignment="1">
      <alignment horizontal="left" wrapText="1" indent="1"/>
    </xf>
    <xf numFmtId="168" fontId="4" fillId="0" borderId="39" xfId="8" applyFont="1" applyFill="1" applyBorder="1" applyAlignment="1" applyProtection="1">
      <alignment shrinkToFit="1"/>
      <protection locked="0"/>
    </xf>
    <xf numFmtId="168" fontId="4" fillId="0" borderId="41" xfId="8" applyFont="1" applyFill="1" applyBorder="1" applyAlignment="1" applyProtection="1">
      <alignment shrinkToFit="1"/>
      <protection locked="0"/>
    </xf>
    <xf numFmtId="0" fontId="5" fillId="0" borderId="39" xfId="7" applyFont="1" applyFill="1" applyBorder="1" applyAlignment="1">
      <alignment horizontal="left" wrapText="1"/>
    </xf>
    <xf numFmtId="168" fontId="5" fillId="0" borderId="39" xfId="8" applyFont="1" applyFill="1" applyBorder="1" applyAlignment="1" applyProtection="1">
      <alignment shrinkToFit="1"/>
      <protection locked="0"/>
    </xf>
    <xf numFmtId="168" fontId="5" fillId="0" borderId="41" xfId="8" applyFont="1" applyFill="1" applyBorder="1" applyAlignment="1" applyProtection="1">
      <alignment shrinkToFit="1"/>
      <protection locked="0"/>
    </xf>
    <xf numFmtId="0" fontId="4" fillId="0" borderId="33" xfId="7" applyFont="1" applyFill="1" applyBorder="1"/>
    <xf numFmtId="166" fontId="4" fillId="0" borderId="33" xfId="7" applyNumberFormat="1" applyFont="1" applyFill="1" applyBorder="1" applyAlignment="1" applyProtection="1">
      <alignment shrinkToFit="1"/>
      <protection locked="0"/>
    </xf>
    <xf numFmtId="166" fontId="4" fillId="0" borderId="44" xfId="7" applyNumberFormat="1" applyFont="1" applyFill="1" applyBorder="1" applyAlignment="1" applyProtection="1">
      <alignment shrinkToFit="1"/>
      <protection locked="0"/>
    </xf>
    <xf numFmtId="166" fontId="32" fillId="0" borderId="0" xfId="5" applyNumberFormat="1" applyFont="1" applyFill="1" applyBorder="1" applyAlignment="1"/>
    <xf numFmtId="0" fontId="5" fillId="0" borderId="39" xfId="7" applyFont="1" applyFill="1" applyBorder="1" applyAlignment="1">
      <alignment horizontal="left" vertical="center"/>
    </xf>
    <xf numFmtId="166" fontId="5" fillId="0" borderId="41" xfId="5" applyNumberFormat="1" applyFont="1" applyFill="1" applyBorder="1" applyAlignment="1"/>
    <xf numFmtId="0" fontId="5" fillId="0" borderId="39" xfId="5" applyFont="1" applyFill="1" applyBorder="1" applyAlignment="1"/>
    <xf numFmtId="0" fontId="4" fillId="0" borderId="39" xfId="7" applyFont="1" applyFill="1" applyBorder="1" applyAlignment="1">
      <alignment horizontal="left" vertical="center" indent="1"/>
    </xf>
    <xf numFmtId="0" fontId="5" fillId="0" borderId="39" xfId="7" applyFont="1" applyFill="1" applyBorder="1" applyAlignment="1">
      <alignment horizontal="left" vertical="center" indent="2"/>
    </xf>
    <xf numFmtId="0" fontId="4" fillId="0" borderId="39" xfId="7" applyFont="1" applyFill="1" applyBorder="1" applyAlignment="1">
      <alignment horizontal="left" wrapText="1"/>
    </xf>
    <xf numFmtId="0" fontId="5" fillId="0" borderId="39" xfId="7" applyFont="1" applyFill="1" applyBorder="1" applyAlignment="1">
      <alignment horizontal="left"/>
    </xf>
    <xf numFmtId="169" fontId="5" fillId="0" borderId="0" xfId="8" applyNumberFormat="1" applyFont="1" applyFill="1" applyBorder="1" applyAlignment="1"/>
    <xf numFmtId="0" fontId="5" fillId="9" borderId="22" xfId="4" applyFont="1" applyFill="1" applyBorder="1" applyAlignment="1">
      <alignment horizontal="right" vertical="center" wrapText="1"/>
    </xf>
    <xf numFmtId="0" fontId="5" fillId="9" borderId="0" xfId="4" applyFont="1" applyFill="1" applyBorder="1" applyAlignment="1">
      <alignment horizontal="right" vertical="center" wrapText="1"/>
    </xf>
    <xf numFmtId="0" fontId="26" fillId="10" borderId="27" xfId="4" applyFont="1" applyFill="1" applyBorder="1" applyAlignment="1" applyProtection="1">
      <alignment vertical="center"/>
      <protection locked="0"/>
    </xf>
    <xf numFmtId="0" fontId="26" fillId="10" borderId="28" xfId="4" applyFont="1" applyFill="1" applyBorder="1" applyAlignment="1" applyProtection="1">
      <alignment vertical="center"/>
      <protection locked="0"/>
    </xf>
    <xf numFmtId="0" fontId="26" fillId="10" borderId="26" xfId="4" applyFont="1" applyFill="1" applyBorder="1" applyAlignment="1" applyProtection="1">
      <alignment vertical="center"/>
      <protection locked="0"/>
    </xf>
    <xf numFmtId="0" fontId="5" fillId="9" borderId="20" xfId="4" applyFont="1" applyFill="1" applyBorder="1" applyAlignment="1">
      <alignment horizontal="left" vertical="center" wrapText="1"/>
    </xf>
    <xf numFmtId="0" fontId="5" fillId="9" borderId="29" xfId="4" applyFont="1" applyFill="1" applyBorder="1" applyAlignment="1">
      <alignment horizontal="left" vertical="center" wrapText="1"/>
    </xf>
    <xf numFmtId="0" fontId="26" fillId="9" borderId="0" xfId="4" applyFont="1" applyFill="1" applyBorder="1"/>
    <xf numFmtId="0" fontId="4" fillId="10" borderId="27" xfId="4" applyFont="1" applyFill="1" applyBorder="1" applyAlignment="1" applyProtection="1">
      <alignment vertical="center"/>
      <protection locked="0"/>
    </xf>
    <xf numFmtId="0" fontId="4" fillId="10" borderId="28" xfId="4" applyFont="1" applyFill="1" applyBorder="1" applyAlignment="1" applyProtection="1">
      <alignment vertical="center"/>
      <protection locked="0"/>
    </xf>
    <xf numFmtId="0" fontId="4" fillId="10" borderId="26" xfId="4" applyFont="1" applyFill="1" applyBorder="1" applyAlignment="1" applyProtection="1">
      <alignment vertical="center"/>
      <protection locked="0"/>
    </xf>
    <xf numFmtId="0" fontId="5" fillId="9" borderId="0" xfId="4" applyFont="1" applyFill="1" applyBorder="1" applyAlignment="1">
      <alignment vertical="center"/>
    </xf>
    <xf numFmtId="49" fontId="4" fillId="10" borderId="27" xfId="4" applyNumberFormat="1" applyFont="1" applyFill="1" applyBorder="1" applyAlignment="1" applyProtection="1">
      <alignment vertical="center"/>
      <protection locked="0"/>
    </xf>
    <xf numFmtId="49" fontId="4" fillId="10" borderId="28" xfId="4" applyNumberFormat="1" applyFont="1" applyFill="1" applyBorder="1" applyAlignment="1" applyProtection="1">
      <alignment vertical="center"/>
      <protection locked="0"/>
    </xf>
    <xf numFmtId="49" fontId="4" fillId="10" borderId="26" xfId="4" applyNumberFormat="1" applyFont="1" applyFill="1" applyBorder="1" applyAlignment="1" applyProtection="1">
      <alignment vertical="center"/>
      <protection locked="0"/>
    </xf>
    <xf numFmtId="0" fontId="5" fillId="9" borderId="0" xfId="4" applyFont="1" applyFill="1" applyBorder="1" applyAlignment="1">
      <alignment horizontal="center" vertical="center"/>
    </xf>
    <xf numFmtId="0" fontId="5" fillId="9" borderId="23" xfId="4" applyFont="1" applyFill="1" applyBorder="1" applyAlignment="1">
      <alignment horizontal="center" vertical="center"/>
    </xf>
    <xf numFmtId="0" fontId="4" fillId="10" borderId="27" xfId="4" applyFont="1" applyFill="1" applyBorder="1" applyAlignment="1" applyProtection="1">
      <alignment horizontal="center" vertical="center"/>
      <protection locked="0"/>
    </xf>
    <xf numFmtId="0" fontId="4" fillId="10" borderId="26" xfId="4" applyFont="1" applyFill="1" applyBorder="1" applyAlignment="1" applyProtection="1">
      <alignment horizontal="center" vertical="center"/>
      <protection locked="0"/>
    </xf>
    <xf numFmtId="0" fontId="5" fillId="9" borderId="22" xfId="4" applyFont="1" applyFill="1" applyBorder="1" applyAlignment="1">
      <alignment horizontal="left" vertical="center"/>
    </xf>
    <xf numFmtId="0" fontId="5" fillId="9" borderId="0" xfId="4" applyFont="1" applyFill="1" applyBorder="1" applyAlignment="1">
      <alignment horizontal="left" vertical="center"/>
    </xf>
    <xf numFmtId="0" fontId="26" fillId="9" borderId="0" xfId="4" applyFont="1" applyFill="1" applyBorder="1" applyAlignment="1">
      <alignment vertical="top"/>
    </xf>
    <xf numFmtId="0" fontId="5" fillId="9" borderId="0" xfId="4" applyFont="1" applyFill="1" applyBorder="1" applyAlignment="1">
      <alignment vertical="top"/>
    </xf>
    <xf numFmtId="0" fontId="4" fillId="10" borderId="27" xfId="4" applyFont="1" applyFill="1" applyBorder="1" applyAlignment="1" applyProtection="1">
      <alignment horizontal="right" vertical="center"/>
      <protection locked="0"/>
    </xf>
    <xf numFmtId="0" fontId="4" fillId="10" borderId="28" xfId="4" applyFont="1" applyFill="1" applyBorder="1" applyAlignment="1" applyProtection="1">
      <alignment horizontal="right" vertical="center"/>
      <protection locked="0"/>
    </xf>
    <xf numFmtId="0" fontId="4" fillId="10" borderId="26" xfId="4" applyFont="1" applyFill="1" applyBorder="1" applyAlignment="1" applyProtection="1">
      <alignment horizontal="right" vertical="center"/>
      <protection locked="0"/>
    </xf>
    <xf numFmtId="0" fontId="26" fillId="9" borderId="0" xfId="4" applyFont="1" applyFill="1" applyBorder="1" applyProtection="1">
      <protection locked="0"/>
    </xf>
    <xf numFmtId="0" fontId="26" fillId="9" borderId="0" xfId="4" applyFont="1" applyFill="1" applyBorder="1" applyAlignment="1">
      <alignment vertical="top" wrapText="1"/>
    </xf>
    <xf numFmtId="0" fontId="5" fillId="9" borderId="22" xfId="4" applyFont="1" applyFill="1" applyBorder="1" applyAlignment="1">
      <alignment horizontal="center" vertical="center"/>
    </xf>
    <xf numFmtId="0" fontId="5" fillId="9" borderId="22" xfId="4" applyFont="1" applyFill="1" applyBorder="1" applyAlignment="1">
      <alignment horizontal="right" vertical="center"/>
    </xf>
    <xf numFmtId="0" fontId="5" fillId="9" borderId="0" xfId="4" applyFont="1" applyFill="1" applyBorder="1" applyAlignment="1">
      <alignment horizontal="right" vertical="center"/>
    </xf>
    <xf numFmtId="0" fontId="27" fillId="9" borderId="0" xfId="4" applyFont="1" applyFill="1" applyBorder="1" applyAlignment="1">
      <alignment vertical="center"/>
    </xf>
    <xf numFmtId="0" fontId="5" fillId="9" borderId="22" xfId="4" applyFont="1" applyFill="1" applyBorder="1" applyAlignment="1">
      <alignment horizontal="left" vertical="center" wrapText="1"/>
    </xf>
    <xf numFmtId="0" fontId="26" fillId="10" borderId="27" xfId="4" applyFont="1" applyFill="1" applyBorder="1" applyProtection="1">
      <protection locked="0"/>
    </xf>
    <xf numFmtId="0" fontId="26" fillId="10" borderId="28" xfId="4" applyFont="1" applyFill="1" applyBorder="1" applyProtection="1">
      <protection locked="0"/>
    </xf>
    <xf numFmtId="0" fontId="26" fillId="10" borderId="26" xfId="4" applyFont="1" applyFill="1" applyBorder="1" applyProtection="1">
      <protection locked="0"/>
    </xf>
    <xf numFmtId="49" fontId="4" fillId="10" borderId="27" xfId="4" applyNumberFormat="1" applyFont="1" applyFill="1" applyBorder="1" applyAlignment="1" applyProtection="1">
      <alignment horizontal="center" vertical="center"/>
      <protection locked="0"/>
    </xf>
    <xf numFmtId="49" fontId="4" fillId="10" borderId="26" xfId="4" applyNumberFormat="1" applyFont="1" applyFill="1" applyBorder="1" applyAlignment="1" applyProtection="1">
      <alignment horizontal="center" vertical="center"/>
      <protection locked="0"/>
    </xf>
    <xf numFmtId="0" fontId="26" fillId="9" borderId="22" xfId="4" applyFont="1" applyFill="1" applyBorder="1" applyAlignment="1">
      <alignment vertical="center" wrapText="1"/>
    </xf>
    <xf numFmtId="0" fontId="26" fillId="9" borderId="0" xfId="4" applyFont="1" applyFill="1" applyBorder="1" applyAlignment="1">
      <alignment vertical="center" wrapText="1"/>
    </xf>
    <xf numFmtId="0" fontId="5" fillId="9" borderId="23" xfId="4" applyFont="1" applyFill="1" applyBorder="1" applyAlignment="1">
      <alignment horizontal="right" vertical="center" wrapText="1"/>
    </xf>
    <xf numFmtId="0" fontId="27" fillId="9" borderId="22" xfId="4" applyFont="1" applyFill="1" applyBorder="1" applyAlignment="1">
      <alignment vertical="center"/>
    </xf>
    <xf numFmtId="0" fontId="24" fillId="9" borderId="22" xfId="4" applyFont="1" applyFill="1" applyBorder="1" applyAlignment="1">
      <alignment horizontal="center" vertical="center" wrapText="1"/>
    </xf>
    <xf numFmtId="0" fontId="24" fillId="9" borderId="0" xfId="4" applyFont="1" applyFill="1" applyBorder="1" applyAlignment="1">
      <alignment horizontal="center" vertical="center" wrapText="1"/>
    </xf>
    <xf numFmtId="0" fontId="5" fillId="9" borderId="23" xfId="4" applyFont="1" applyFill="1" applyBorder="1" applyAlignment="1">
      <alignment horizontal="right" vertical="center"/>
    </xf>
    <xf numFmtId="0" fontId="26" fillId="9" borderId="0" xfId="4" applyFont="1" applyFill="1" applyBorder="1" applyAlignment="1">
      <alignment wrapText="1"/>
    </xf>
    <xf numFmtId="0" fontId="22" fillId="9" borderId="19" xfId="4" applyFont="1" applyFill="1" applyBorder="1" applyAlignment="1">
      <alignment vertical="center"/>
    </xf>
    <xf numFmtId="0" fontId="22" fillId="9" borderId="20" xfId="4" applyFont="1" applyFill="1" applyBorder="1" applyAlignment="1">
      <alignment vertical="center"/>
    </xf>
    <xf numFmtId="0" fontId="25" fillId="9" borderId="22" xfId="4" applyFont="1" applyFill="1" applyBorder="1" applyAlignment="1">
      <alignment horizontal="center" vertical="center"/>
    </xf>
    <xf numFmtId="0" fontId="25" fillId="9" borderId="0" xfId="4" applyFont="1" applyFill="1" applyBorder="1" applyAlignment="1">
      <alignment horizontal="center" vertical="center"/>
    </xf>
    <xf numFmtId="0" fontId="25" fillId="9" borderId="23" xfId="4" applyFont="1" applyFill="1" applyBorder="1" applyAlignment="1">
      <alignment horizontal="center" vertical="center"/>
    </xf>
    <xf numFmtId="0" fontId="4" fillId="9" borderId="22" xfId="4" applyFont="1" applyFill="1" applyBorder="1" applyAlignment="1">
      <alignment vertical="center" wrapText="1"/>
    </xf>
    <xf numFmtId="0" fontId="4" fillId="9" borderId="0" xfId="4" applyFont="1" applyFill="1" applyBorder="1" applyAlignment="1">
      <alignment vertical="center" wrapText="1"/>
    </xf>
    <xf numFmtId="14" fontId="4" fillId="10" borderId="3" xfId="4" applyNumberFormat="1" applyFont="1" applyFill="1" applyBorder="1" applyAlignment="1" applyProtection="1">
      <alignment horizontal="center" vertical="center"/>
      <protection locked="0"/>
    </xf>
    <xf numFmtId="14" fontId="4" fillId="10" borderId="26" xfId="4" applyNumberFormat="1" applyFont="1" applyFill="1" applyBorder="1" applyAlignment="1" applyProtection="1">
      <alignment horizontal="center" vertical="center"/>
      <protection locked="0"/>
    </xf>
    <xf numFmtId="14" fontId="4" fillId="10"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9"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7"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7"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7" borderId="1" xfId="0" applyNumberFormat="1" applyFont="1" applyFill="1" applyBorder="1" applyAlignment="1" applyProtection="1">
      <alignment horizontal="left" vertical="center" wrapText="1" indent="1"/>
    </xf>
    <xf numFmtId="49" fontId="4" fillId="7" borderId="1" xfId="0" applyNumberFormat="1" applyFont="1" applyFill="1" applyBorder="1" applyAlignment="1" applyProtection="1">
      <alignment horizontal="left" vertical="center" wrapText="1"/>
    </xf>
    <xf numFmtId="49" fontId="5" fillId="7"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7" borderId="2"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12" fillId="6" borderId="18" xfId="0" applyFont="1" applyFill="1" applyBorder="1" applyAlignment="1" applyProtection="1">
      <alignment horizontal="left" vertical="center" shrinkToFit="1"/>
    </xf>
    <xf numFmtId="0" fontId="5" fillId="6" borderId="18" xfId="0" applyFont="1" applyFill="1" applyBorder="1" applyAlignment="1" applyProtection="1">
      <alignment horizontal="left" vertical="center" shrinkToFit="1"/>
    </xf>
    <xf numFmtId="0" fontId="5" fillId="7"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7" borderId="6" xfId="0" applyFont="1" applyFill="1" applyBorder="1" applyAlignment="1" applyProtection="1">
      <alignment horizontal="left" vertical="center" wrapText="1"/>
    </xf>
    <xf numFmtId="0" fontId="5" fillId="7"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6" borderId="17" xfId="0" applyFont="1" applyFill="1" applyBorder="1" applyAlignment="1" applyProtection="1">
      <alignment horizontal="left" vertical="center" shrinkToFit="1"/>
    </xf>
    <xf numFmtId="0" fontId="5" fillId="6"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4" fillId="0" borderId="32" xfId="6" applyFont="1" applyFill="1" applyBorder="1" applyAlignment="1">
      <alignment horizontal="left" vertical="center"/>
    </xf>
    <xf numFmtId="0" fontId="4" fillId="0" borderId="30" xfId="6" applyFont="1" applyFill="1" applyBorder="1" applyAlignment="1">
      <alignment horizontal="left" vertical="center"/>
    </xf>
    <xf numFmtId="166" fontId="4" fillId="0" borderId="35" xfId="6" applyNumberFormat="1" applyFont="1" applyFill="1" applyBorder="1" applyAlignment="1">
      <alignment horizontal="center"/>
    </xf>
    <xf numFmtId="166" fontId="4" fillId="0" borderId="36" xfId="6" applyNumberFormat="1" applyFont="1" applyFill="1" applyBorder="1" applyAlignment="1">
      <alignment horizontal="center"/>
    </xf>
    <xf numFmtId="0" fontId="4" fillId="0" borderId="35" xfId="6" applyFont="1" applyFill="1" applyBorder="1" applyAlignment="1">
      <alignment horizontal="center"/>
    </xf>
    <xf numFmtId="0" fontId="4" fillId="0" borderId="36" xfId="6" applyFont="1" applyFill="1" applyBorder="1" applyAlignment="1">
      <alignment horizontal="center"/>
    </xf>
    <xf numFmtId="0" fontId="4" fillId="0" borderId="34" xfId="6" applyFont="1" applyFill="1" applyBorder="1" applyAlignment="1">
      <alignment horizontal="left" vertical="center"/>
    </xf>
    <xf numFmtId="0" fontId="4" fillId="0" borderId="37" xfId="6" applyFont="1" applyFill="1" applyBorder="1" applyAlignment="1">
      <alignment horizontal="left" vertical="center"/>
    </xf>
  </cellXfs>
  <cellStyles count="9">
    <cellStyle name="Comma 2" xfId="8"/>
    <cellStyle name="Hyperlink 2" xfId="2"/>
    <cellStyle name="Normal" xfId="0" builtinId="0"/>
    <cellStyle name="Normal 14" xfId="6"/>
    <cellStyle name="Normal 2" xfId="3"/>
    <cellStyle name="Normal 3" xfId="4"/>
    <cellStyle name="Normal 6" xfId="7"/>
    <cellStyle name="Normal_TFI-KI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1400175</xdr:colOff>
      <xdr:row>3</xdr:row>
      <xdr:rowOff>28575</xdr:rowOff>
    </xdr:to>
    <xdr:pic>
      <xdr:nvPicPr>
        <xdr:cNvPr id="2" name="Picture 5" descr="hpb%20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7150"/>
          <a:ext cx="13525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F_svi/TFI%20KI/TFII-KI%202019%20Q2/radni%20materijali/RGD%20Nekonsolidirano%2030.06.2019%20-%20radno%20JAZ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F_svi/TFI%20KI/TFII-KI%202019%20Q2/radni%20materijali/NT%20Nekonsolidirano%2030.06.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F_svi/TFI%20KI/TFII-KI%202019%20Q2/radni%20materijali/Bilanca%20Nekonsolidirano%20-%2030.06.2019.-VR.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UF_svi/TFI%20KI/TFII-KI%202018%20Q2/Zavr&#353;ne%20verzije/TFI-KI%202Q%20NEKONS/HRV/xls/TFI-KI%202Q%202018_nekonsolidirano_HR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ijska%20kontrola/Interna%20izvje&#353;&#263;a/2019/06_2019/06_2019%20kune%20i%20lip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UF_svi/TFI%20KI/TFII-KI%202019%20Q1/Arhiva%20materijala/radni%20materijali%202019-04-26/TFI%20KI%20RGD%20Jazz%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prema FINREP"/>
      <sheetName val="Bilješke 30.6.2019"/>
      <sheetName val="Uvjeti_1 31.12."/>
      <sheetName val="BB 30.06.2019"/>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 novi"/>
      <sheetName val="BB 30.06.2018. access"/>
      <sheetName val="BB 30.06.2019. access"/>
      <sheetName val="bb 30.06.2017."/>
      <sheetName val="Mater i nemat imovina"/>
      <sheetName val="primljeni krediti-obveze"/>
      <sheetName val="Novac i potraživanja od banaka"/>
      <sheetName val="plasmani i depoziti9 &gt;90"/>
      <sheetName val="Instrumenti u postupku naplate"/>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PK novi Q2"/>
      <sheetName val="F 01.03 kapital"/>
      <sheetName val="PK novi"/>
      <sheetName val="BILANCA nova"/>
      <sheetName val="Bilješke 30.06.2019"/>
      <sheetName val="maping pivot 30.06."/>
      <sheetName val="BB 30.06. mapiranje"/>
      <sheetName val="Uvjeti_1"/>
      <sheetName val="Uvjeti_2"/>
      <sheetName val="MSFI9"/>
      <sheetName val="RDG nova"/>
      <sheetName val="NT novi"/>
      <sheetName val="Bruto bilanca 31-03-2019"/>
      <sheetName val="BB pivot"/>
      <sheetName val="BILANCA (2)"/>
      <sheetName val="Maping PIVOT 31.3."/>
      <sheetName val="Pivot 31.12."/>
      <sheetName val="BB 31.12.2018"/>
      <sheetName val="BILANCA"/>
      <sheetName val="RDG (2)"/>
      <sheetName val="RDG"/>
      <sheetName val="Bilješke (2)"/>
      <sheetName val="PK (2)"/>
      <sheetName val="PK"/>
      <sheetName val="NT_I"/>
      <sheetName val="Bilješke"/>
      <sheetName val="kapital"/>
      <sheetName val="Sheet1"/>
      <sheetName val="Sheet2"/>
      <sheetName val="Bruto bilanca 31-12-2018"/>
      <sheetName val="nova BB 13.2. razlike"/>
      <sheetName val="IZVJ BB 31.12."/>
      <sheetName val="Kamatni troškovi 31.12."/>
      <sheetName val="Kamatni prihodi 31.12."/>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PK"/>
      <sheetName val="Bilješke"/>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jna aktiva"/>
      <sheetName val="detaljna pasiva"/>
      <sheetName val="bilanca"/>
      <sheetName val="detaljan rdg"/>
      <sheetName val="opći i adm. tr."/>
      <sheetName val="rdg"/>
      <sheetName val="UVJETI"/>
      <sheetName val="kamate"/>
      <sheetName val="IZVJ BB"/>
      <sheetName val="06_2019 kune i lipe"/>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G"/>
      <sheetName val="Bilješke 31.3.2019"/>
      <sheetName val="BB 31.3.2019"/>
      <sheetName val="admin i amort 2018"/>
      <sheetName val="Uvjeti_1 31.12."/>
      <sheetName val="Kamatni troškovi 31.12."/>
      <sheetName val="Kamatni prihodi 31.12."/>
    </sheetNames>
  </externalBook>
</externalLink>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workbookViewId="0">
      <selection activeCell="L26" sqref="L26"/>
    </sheetView>
  </sheetViews>
  <sheetFormatPr defaultColWidth="9.140625" defaultRowHeight="15" x14ac:dyDescent="0.25"/>
  <cols>
    <col min="1" max="1" width="9.140625" style="54"/>
    <col min="2" max="2" width="10.42578125" style="54" customWidth="1"/>
    <col min="3" max="8" width="9.140625" style="54"/>
    <col min="9" max="9" width="13.42578125" style="54" customWidth="1"/>
    <col min="10" max="16384" width="9.140625" style="54"/>
  </cols>
  <sheetData>
    <row r="1" spans="1:10" ht="15.75" x14ac:dyDescent="0.25">
      <c r="A1" s="213" t="s">
        <v>239</v>
      </c>
      <c r="B1" s="214"/>
      <c r="C1" s="214"/>
      <c r="D1" s="52"/>
      <c r="E1" s="52"/>
      <c r="F1" s="52"/>
      <c r="G1" s="52"/>
      <c r="H1" s="52"/>
      <c r="I1" s="52"/>
      <c r="J1" s="53"/>
    </row>
    <row r="2" spans="1:10" ht="14.45" customHeight="1" x14ac:dyDescent="0.25">
      <c r="A2" s="215" t="s">
        <v>255</v>
      </c>
      <c r="B2" s="216"/>
      <c r="C2" s="216"/>
      <c r="D2" s="216"/>
      <c r="E2" s="216"/>
      <c r="F2" s="216"/>
      <c r="G2" s="216"/>
      <c r="H2" s="216"/>
      <c r="I2" s="216"/>
      <c r="J2" s="217"/>
    </row>
    <row r="3" spans="1:10" x14ac:dyDescent="0.25">
      <c r="A3" s="55"/>
      <c r="B3" s="56"/>
      <c r="C3" s="56"/>
      <c r="D3" s="56"/>
      <c r="E3" s="56"/>
      <c r="F3" s="56"/>
      <c r="G3" s="56"/>
      <c r="H3" s="56"/>
      <c r="I3" s="56"/>
      <c r="J3" s="57"/>
    </row>
    <row r="4" spans="1:10" ht="33.6" customHeight="1" x14ac:dyDescent="0.25">
      <c r="A4" s="218" t="s">
        <v>240</v>
      </c>
      <c r="B4" s="219"/>
      <c r="C4" s="219"/>
      <c r="D4" s="219"/>
      <c r="E4" s="220">
        <v>43466</v>
      </c>
      <c r="F4" s="221"/>
      <c r="G4" s="58" t="s">
        <v>0</v>
      </c>
      <c r="H4" s="222">
        <v>43646</v>
      </c>
      <c r="I4" s="221"/>
      <c r="J4" s="59"/>
    </row>
    <row r="5" spans="1:10" s="60" customFormat="1" ht="10.15" customHeight="1" x14ac:dyDescent="0.25">
      <c r="A5" s="223"/>
      <c r="B5" s="224"/>
      <c r="C5" s="224"/>
      <c r="D5" s="224"/>
      <c r="E5" s="224"/>
      <c r="F5" s="224"/>
      <c r="G5" s="224"/>
      <c r="H5" s="224"/>
      <c r="I5" s="224"/>
      <c r="J5" s="225"/>
    </row>
    <row r="6" spans="1:10" ht="20.45" customHeight="1" x14ac:dyDescent="0.25">
      <c r="A6" s="61"/>
      <c r="B6" s="62" t="s">
        <v>260</v>
      </c>
      <c r="C6" s="63"/>
      <c r="D6" s="63"/>
      <c r="E6" s="69">
        <v>2019</v>
      </c>
      <c r="F6" s="64"/>
      <c r="G6" s="58"/>
      <c r="H6" s="64"/>
      <c r="I6" s="65"/>
      <c r="J6" s="66"/>
    </row>
    <row r="7" spans="1:10" s="68" customFormat="1" ht="10.9" customHeight="1" x14ac:dyDescent="0.25">
      <c r="A7" s="61"/>
      <c r="B7" s="63"/>
      <c r="C7" s="63"/>
      <c r="D7" s="63"/>
      <c r="E7" s="67"/>
      <c r="F7" s="67"/>
      <c r="G7" s="58"/>
      <c r="H7" s="64"/>
      <c r="I7" s="65"/>
      <c r="J7" s="66"/>
    </row>
    <row r="8" spans="1:10" ht="20.45" customHeight="1" x14ac:dyDescent="0.25">
      <c r="A8" s="61"/>
      <c r="B8" s="62" t="s">
        <v>261</v>
      </c>
      <c r="C8" s="63"/>
      <c r="D8" s="63"/>
      <c r="E8" s="69">
        <v>2</v>
      </c>
      <c r="F8" s="64"/>
      <c r="G8" s="58"/>
      <c r="H8" s="64"/>
      <c r="I8" s="65"/>
      <c r="J8" s="66"/>
    </row>
    <row r="9" spans="1:10" s="68" customFormat="1" ht="10.9" customHeight="1" x14ac:dyDescent="0.25">
      <c r="A9" s="61"/>
      <c r="B9" s="63"/>
      <c r="C9" s="63"/>
      <c r="D9" s="63"/>
      <c r="E9" s="67"/>
      <c r="F9" s="67"/>
      <c r="G9" s="58"/>
      <c r="H9" s="67"/>
      <c r="I9" s="70"/>
      <c r="J9" s="66"/>
    </row>
    <row r="10" spans="1:10" ht="37.9" customHeight="1" x14ac:dyDescent="0.25">
      <c r="A10" s="209" t="s">
        <v>262</v>
      </c>
      <c r="B10" s="210"/>
      <c r="C10" s="210"/>
      <c r="D10" s="210"/>
      <c r="E10" s="210"/>
      <c r="F10" s="210"/>
      <c r="G10" s="210"/>
      <c r="H10" s="210"/>
      <c r="I10" s="210"/>
      <c r="J10" s="71"/>
    </row>
    <row r="11" spans="1:10" ht="24.6" customHeight="1" x14ac:dyDescent="0.25">
      <c r="A11" s="196" t="s">
        <v>241</v>
      </c>
      <c r="B11" s="211"/>
      <c r="C11" s="203" t="s">
        <v>280</v>
      </c>
      <c r="D11" s="204"/>
      <c r="E11" s="72"/>
      <c r="F11" s="168" t="s">
        <v>263</v>
      </c>
      <c r="G11" s="207"/>
      <c r="H11" s="184" t="s">
        <v>386</v>
      </c>
      <c r="I11" s="185"/>
      <c r="J11" s="73"/>
    </row>
    <row r="12" spans="1:10" ht="14.45" customHeight="1" x14ac:dyDescent="0.25">
      <c r="A12" s="74"/>
      <c r="B12" s="75"/>
      <c r="C12" s="75"/>
      <c r="D12" s="75"/>
      <c r="E12" s="212"/>
      <c r="F12" s="212"/>
      <c r="G12" s="212"/>
      <c r="H12" s="212"/>
      <c r="I12" s="76"/>
      <c r="J12" s="73"/>
    </row>
    <row r="13" spans="1:10" ht="21" customHeight="1" x14ac:dyDescent="0.25">
      <c r="A13" s="167" t="s">
        <v>256</v>
      </c>
      <c r="B13" s="207"/>
      <c r="C13" s="203" t="s">
        <v>281</v>
      </c>
      <c r="D13" s="204"/>
      <c r="E13" s="226"/>
      <c r="F13" s="212"/>
      <c r="G13" s="212"/>
      <c r="H13" s="212"/>
      <c r="I13" s="76"/>
      <c r="J13" s="73"/>
    </row>
    <row r="14" spans="1:10" ht="10.9" customHeight="1" x14ac:dyDescent="0.25">
      <c r="A14" s="72"/>
      <c r="B14" s="76"/>
      <c r="C14" s="75"/>
      <c r="D14" s="75"/>
      <c r="E14" s="174"/>
      <c r="F14" s="174"/>
      <c r="G14" s="174"/>
      <c r="H14" s="174"/>
      <c r="I14" s="75"/>
      <c r="J14" s="77"/>
    </row>
    <row r="15" spans="1:10" ht="22.9" customHeight="1" x14ac:dyDescent="0.25">
      <c r="A15" s="167" t="s">
        <v>242</v>
      </c>
      <c r="B15" s="207"/>
      <c r="C15" s="203" t="s">
        <v>283</v>
      </c>
      <c r="D15" s="204"/>
      <c r="E15" s="208"/>
      <c r="F15" s="198"/>
      <c r="G15" s="78" t="s">
        <v>264</v>
      </c>
      <c r="H15" s="184" t="s">
        <v>385</v>
      </c>
      <c r="I15" s="185"/>
      <c r="J15" s="79"/>
    </row>
    <row r="16" spans="1:10" ht="10.9" customHeight="1" x14ac:dyDescent="0.25">
      <c r="A16" s="72"/>
      <c r="B16" s="76"/>
      <c r="C16" s="75"/>
      <c r="D16" s="75"/>
      <c r="E16" s="174"/>
      <c r="F16" s="174"/>
      <c r="G16" s="174"/>
      <c r="H16" s="174"/>
      <c r="I16" s="75"/>
      <c r="J16" s="77"/>
    </row>
    <row r="17" spans="1:10" ht="22.9" customHeight="1" x14ac:dyDescent="0.25">
      <c r="A17" s="80"/>
      <c r="B17" s="78" t="s">
        <v>265</v>
      </c>
      <c r="C17" s="203" t="s">
        <v>382</v>
      </c>
      <c r="D17" s="204"/>
      <c r="E17" s="81"/>
      <c r="F17" s="81"/>
      <c r="G17" s="81"/>
      <c r="H17" s="81"/>
      <c r="I17" s="81"/>
      <c r="J17" s="79"/>
    </row>
    <row r="18" spans="1:10" x14ac:dyDescent="0.25">
      <c r="A18" s="205"/>
      <c r="B18" s="206"/>
      <c r="C18" s="174"/>
      <c r="D18" s="174"/>
      <c r="E18" s="174"/>
      <c r="F18" s="174"/>
      <c r="G18" s="174"/>
      <c r="H18" s="174"/>
      <c r="I18" s="75"/>
      <c r="J18" s="77"/>
    </row>
    <row r="19" spans="1:10" x14ac:dyDescent="0.25">
      <c r="A19" s="196" t="s">
        <v>243</v>
      </c>
      <c r="B19" s="197"/>
      <c r="C19" s="175" t="s">
        <v>282</v>
      </c>
      <c r="D19" s="176"/>
      <c r="E19" s="176"/>
      <c r="F19" s="176"/>
      <c r="G19" s="176"/>
      <c r="H19" s="176"/>
      <c r="I19" s="176"/>
      <c r="J19" s="177"/>
    </row>
    <row r="20" spans="1:10" x14ac:dyDescent="0.25">
      <c r="A20" s="74"/>
      <c r="B20" s="75"/>
      <c r="C20" s="82"/>
      <c r="D20" s="75"/>
      <c r="E20" s="174"/>
      <c r="F20" s="174"/>
      <c r="G20" s="174"/>
      <c r="H20" s="174"/>
      <c r="I20" s="75"/>
      <c r="J20" s="77"/>
    </row>
    <row r="21" spans="1:10" x14ac:dyDescent="0.25">
      <c r="A21" s="196" t="s">
        <v>244</v>
      </c>
      <c r="B21" s="197"/>
      <c r="C21" s="184">
        <v>10000</v>
      </c>
      <c r="D21" s="185"/>
      <c r="E21" s="174"/>
      <c r="F21" s="174"/>
      <c r="G21" s="175" t="s">
        <v>284</v>
      </c>
      <c r="H21" s="176"/>
      <c r="I21" s="176"/>
      <c r="J21" s="177"/>
    </row>
    <row r="22" spans="1:10" x14ac:dyDescent="0.25">
      <c r="A22" s="74"/>
      <c r="B22" s="75"/>
      <c r="C22" s="75"/>
      <c r="D22" s="75"/>
      <c r="E22" s="174"/>
      <c r="F22" s="174"/>
      <c r="G22" s="174"/>
      <c r="H22" s="174"/>
      <c r="I22" s="75"/>
      <c r="J22" s="77"/>
    </row>
    <row r="23" spans="1:10" x14ac:dyDescent="0.25">
      <c r="A23" s="196" t="s">
        <v>245</v>
      </c>
      <c r="B23" s="197"/>
      <c r="C23" s="175" t="s">
        <v>285</v>
      </c>
      <c r="D23" s="176"/>
      <c r="E23" s="176"/>
      <c r="F23" s="176"/>
      <c r="G23" s="176"/>
      <c r="H23" s="176"/>
      <c r="I23" s="176"/>
      <c r="J23" s="177"/>
    </row>
    <row r="24" spans="1:10" x14ac:dyDescent="0.25">
      <c r="A24" s="74"/>
      <c r="B24" s="75"/>
      <c r="C24" s="75"/>
      <c r="D24" s="75"/>
      <c r="E24" s="174"/>
      <c r="F24" s="174"/>
      <c r="G24" s="174"/>
      <c r="H24" s="174"/>
      <c r="I24" s="75"/>
      <c r="J24" s="77"/>
    </row>
    <row r="25" spans="1:10" x14ac:dyDescent="0.25">
      <c r="A25" s="196" t="s">
        <v>246</v>
      </c>
      <c r="B25" s="197"/>
      <c r="C25" s="200" t="s">
        <v>286</v>
      </c>
      <c r="D25" s="201"/>
      <c r="E25" s="201"/>
      <c r="F25" s="201"/>
      <c r="G25" s="201"/>
      <c r="H25" s="201"/>
      <c r="I25" s="201"/>
      <c r="J25" s="202"/>
    </row>
    <row r="26" spans="1:10" x14ac:dyDescent="0.25">
      <c r="A26" s="74"/>
      <c r="B26" s="75"/>
      <c r="C26" s="82"/>
      <c r="D26" s="75"/>
      <c r="E26" s="174"/>
      <c r="F26" s="174"/>
      <c r="G26" s="174"/>
      <c r="H26" s="174"/>
      <c r="I26" s="75"/>
      <c r="J26" s="77"/>
    </row>
    <row r="27" spans="1:10" x14ac:dyDescent="0.25">
      <c r="A27" s="196" t="s">
        <v>247</v>
      </c>
      <c r="B27" s="197"/>
      <c r="C27" s="200" t="s">
        <v>287</v>
      </c>
      <c r="D27" s="201"/>
      <c r="E27" s="201"/>
      <c r="F27" s="201"/>
      <c r="G27" s="201"/>
      <c r="H27" s="201"/>
      <c r="I27" s="201"/>
      <c r="J27" s="202"/>
    </row>
    <row r="28" spans="1:10" ht="13.9" customHeight="1" x14ac:dyDescent="0.25">
      <c r="A28" s="74"/>
      <c r="B28" s="75"/>
      <c r="C28" s="82"/>
      <c r="D28" s="75"/>
      <c r="E28" s="174"/>
      <c r="F28" s="174"/>
      <c r="G28" s="174"/>
      <c r="H28" s="174"/>
      <c r="I28" s="75"/>
      <c r="J28" s="77"/>
    </row>
    <row r="29" spans="1:10" ht="22.9" customHeight="1" x14ac:dyDescent="0.25">
      <c r="A29" s="199" t="s">
        <v>257</v>
      </c>
      <c r="B29" s="187"/>
      <c r="C29" s="83">
        <v>1232</v>
      </c>
      <c r="D29" s="84"/>
      <c r="E29" s="178"/>
      <c r="F29" s="178"/>
      <c r="G29" s="178"/>
      <c r="H29" s="178"/>
      <c r="I29" s="85"/>
      <c r="J29" s="86"/>
    </row>
    <row r="30" spans="1:10" x14ac:dyDescent="0.25">
      <c r="A30" s="74"/>
      <c r="B30" s="75"/>
      <c r="C30" s="75"/>
      <c r="D30" s="75"/>
      <c r="E30" s="174"/>
      <c r="F30" s="174"/>
      <c r="G30" s="174"/>
      <c r="H30" s="174"/>
      <c r="I30" s="85"/>
      <c r="J30" s="86"/>
    </row>
    <row r="31" spans="1:10" x14ac:dyDescent="0.25">
      <c r="A31" s="196" t="s">
        <v>248</v>
      </c>
      <c r="B31" s="197"/>
      <c r="C31" s="99" t="s">
        <v>267</v>
      </c>
      <c r="D31" s="195" t="s">
        <v>266</v>
      </c>
      <c r="E31" s="182"/>
      <c r="F31" s="182"/>
      <c r="G31" s="182"/>
      <c r="H31" s="87"/>
      <c r="I31" s="88" t="s">
        <v>267</v>
      </c>
      <c r="J31" s="89" t="s">
        <v>268</v>
      </c>
    </row>
    <row r="32" spans="1:10" x14ac:dyDescent="0.25">
      <c r="A32" s="196"/>
      <c r="B32" s="197"/>
      <c r="C32" s="90"/>
      <c r="D32" s="58"/>
      <c r="E32" s="198"/>
      <c r="F32" s="198"/>
      <c r="G32" s="198"/>
      <c r="H32" s="198"/>
      <c r="I32" s="85"/>
      <c r="J32" s="86"/>
    </row>
    <row r="33" spans="1:10" x14ac:dyDescent="0.25">
      <c r="A33" s="196" t="s">
        <v>258</v>
      </c>
      <c r="B33" s="197"/>
      <c r="C33" s="83" t="s">
        <v>270</v>
      </c>
      <c r="D33" s="195" t="s">
        <v>269</v>
      </c>
      <c r="E33" s="182"/>
      <c r="F33" s="182"/>
      <c r="G33" s="182"/>
      <c r="H33" s="81"/>
      <c r="I33" s="88" t="s">
        <v>270</v>
      </c>
      <c r="J33" s="89" t="s">
        <v>271</v>
      </c>
    </row>
    <row r="34" spans="1:10" x14ac:dyDescent="0.25">
      <c r="A34" s="74"/>
      <c r="B34" s="75"/>
      <c r="C34" s="75"/>
      <c r="D34" s="75"/>
      <c r="E34" s="174"/>
      <c r="F34" s="174"/>
      <c r="G34" s="174"/>
      <c r="H34" s="174"/>
      <c r="I34" s="75"/>
      <c r="J34" s="77"/>
    </row>
    <row r="35" spans="1:10" x14ac:dyDescent="0.25">
      <c r="A35" s="195" t="s">
        <v>259</v>
      </c>
      <c r="B35" s="182"/>
      <c r="C35" s="182"/>
      <c r="D35" s="182"/>
      <c r="E35" s="182" t="s">
        <v>249</v>
      </c>
      <c r="F35" s="182"/>
      <c r="G35" s="182"/>
      <c r="H35" s="182"/>
      <c r="I35" s="182"/>
      <c r="J35" s="91" t="s">
        <v>250</v>
      </c>
    </row>
    <row r="36" spans="1:10" x14ac:dyDescent="0.25">
      <c r="A36" s="74"/>
      <c r="B36" s="75"/>
      <c r="C36" s="75"/>
      <c r="D36" s="75"/>
      <c r="E36" s="174"/>
      <c r="F36" s="174"/>
      <c r="G36" s="174"/>
      <c r="H36" s="174"/>
      <c r="I36" s="75"/>
      <c r="J36" s="86"/>
    </row>
    <row r="37" spans="1:10" x14ac:dyDescent="0.25">
      <c r="A37" s="190"/>
      <c r="B37" s="191"/>
      <c r="C37" s="191"/>
      <c r="D37" s="191"/>
      <c r="E37" s="190"/>
      <c r="F37" s="191"/>
      <c r="G37" s="191"/>
      <c r="H37" s="191"/>
      <c r="I37" s="192"/>
      <c r="J37" s="92"/>
    </row>
    <row r="38" spans="1:10" x14ac:dyDescent="0.25">
      <c r="A38" s="74"/>
      <c r="B38" s="75"/>
      <c r="C38" s="82"/>
      <c r="D38" s="194"/>
      <c r="E38" s="194"/>
      <c r="F38" s="194"/>
      <c r="G38" s="194"/>
      <c r="H38" s="194"/>
      <c r="I38" s="194"/>
      <c r="J38" s="77"/>
    </row>
    <row r="39" spans="1:10" x14ac:dyDescent="0.25">
      <c r="A39" s="190"/>
      <c r="B39" s="191"/>
      <c r="C39" s="191"/>
      <c r="D39" s="192"/>
      <c r="E39" s="190"/>
      <c r="F39" s="191"/>
      <c r="G39" s="191"/>
      <c r="H39" s="191"/>
      <c r="I39" s="192"/>
      <c r="J39" s="83"/>
    </row>
    <row r="40" spans="1:10" x14ac:dyDescent="0.25">
      <c r="A40" s="74"/>
      <c r="B40" s="75"/>
      <c r="C40" s="82"/>
      <c r="D40" s="93"/>
      <c r="E40" s="194"/>
      <c r="F40" s="194"/>
      <c r="G40" s="194"/>
      <c r="H40" s="194"/>
      <c r="I40" s="76"/>
      <c r="J40" s="77"/>
    </row>
    <row r="41" spans="1:10" x14ac:dyDescent="0.25">
      <c r="A41" s="190"/>
      <c r="B41" s="191"/>
      <c r="C41" s="191"/>
      <c r="D41" s="192"/>
      <c r="E41" s="190"/>
      <c r="F41" s="191"/>
      <c r="G41" s="191"/>
      <c r="H41" s="191"/>
      <c r="I41" s="192"/>
      <c r="J41" s="83"/>
    </row>
    <row r="42" spans="1:10" x14ac:dyDescent="0.25">
      <c r="A42" s="74"/>
      <c r="B42" s="75"/>
      <c r="C42" s="82"/>
      <c r="D42" s="93"/>
      <c r="E42" s="194"/>
      <c r="F42" s="194"/>
      <c r="G42" s="194"/>
      <c r="H42" s="194"/>
      <c r="I42" s="76"/>
      <c r="J42" s="77"/>
    </row>
    <row r="43" spans="1:10" x14ac:dyDescent="0.25">
      <c r="A43" s="190"/>
      <c r="B43" s="191"/>
      <c r="C43" s="191"/>
      <c r="D43" s="192"/>
      <c r="E43" s="190"/>
      <c r="F43" s="191"/>
      <c r="G43" s="191"/>
      <c r="H43" s="191"/>
      <c r="I43" s="192"/>
      <c r="J43" s="83"/>
    </row>
    <row r="44" spans="1:10" x14ac:dyDescent="0.25">
      <c r="A44" s="94"/>
      <c r="B44" s="82"/>
      <c r="C44" s="188"/>
      <c r="D44" s="188"/>
      <c r="E44" s="174"/>
      <c r="F44" s="174"/>
      <c r="G44" s="188"/>
      <c r="H44" s="188"/>
      <c r="I44" s="188"/>
      <c r="J44" s="77"/>
    </row>
    <row r="45" spans="1:10" x14ac:dyDescent="0.25">
      <c r="A45" s="190"/>
      <c r="B45" s="191"/>
      <c r="C45" s="191"/>
      <c r="D45" s="192"/>
      <c r="E45" s="190"/>
      <c r="F45" s="191"/>
      <c r="G45" s="191"/>
      <c r="H45" s="191"/>
      <c r="I45" s="192"/>
      <c r="J45" s="83"/>
    </row>
    <row r="46" spans="1:10" x14ac:dyDescent="0.25">
      <c r="A46" s="94"/>
      <c r="B46" s="82"/>
      <c r="C46" s="82"/>
      <c r="D46" s="75"/>
      <c r="E46" s="193"/>
      <c r="F46" s="193"/>
      <c r="G46" s="188"/>
      <c r="H46" s="188"/>
      <c r="I46" s="75"/>
      <c r="J46" s="77"/>
    </row>
    <row r="47" spans="1:10" x14ac:dyDescent="0.25">
      <c r="A47" s="190"/>
      <c r="B47" s="191"/>
      <c r="C47" s="191"/>
      <c r="D47" s="192"/>
      <c r="E47" s="190"/>
      <c r="F47" s="191"/>
      <c r="G47" s="191"/>
      <c r="H47" s="191"/>
      <c r="I47" s="192"/>
      <c r="J47" s="83"/>
    </row>
    <row r="48" spans="1:10" x14ac:dyDescent="0.25">
      <c r="A48" s="94"/>
      <c r="B48" s="82"/>
      <c r="C48" s="82"/>
      <c r="D48" s="75"/>
      <c r="E48" s="174"/>
      <c r="F48" s="174"/>
      <c r="G48" s="188"/>
      <c r="H48" s="188"/>
      <c r="I48" s="75"/>
      <c r="J48" s="95" t="s">
        <v>272</v>
      </c>
    </row>
    <row r="49" spans="1:10" x14ac:dyDescent="0.25">
      <c r="A49" s="94"/>
      <c r="B49" s="82"/>
      <c r="C49" s="82"/>
      <c r="D49" s="75"/>
      <c r="E49" s="174"/>
      <c r="F49" s="174"/>
      <c r="G49" s="188"/>
      <c r="H49" s="188"/>
      <c r="I49" s="75"/>
      <c r="J49" s="95" t="s">
        <v>273</v>
      </c>
    </row>
    <row r="50" spans="1:10" ht="14.45" customHeight="1" x14ac:dyDescent="0.25">
      <c r="A50" s="167" t="s">
        <v>251</v>
      </c>
      <c r="B50" s="168"/>
      <c r="C50" s="184" t="s">
        <v>273</v>
      </c>
      <c r="D50" s="185"/>
      <c r="E50" s="186" t="s">
        <v>274</v>
      </c>
      <c r="F50" s="187"/>
      <c r="G50" s="175"/>
      <c r="H50" s="176"/>
      <c r="I50" s="176"/>
      <c r="J50" s="177"/>
    </row>
    <row r="51" spans="1:10" x14ac:dyDescent="0.25">
      <c r="A51" s="94"/>
      <c r="B51" s="82"/>
      <c r="C51" s="188"/>
      <c r="D51" s="188"/>
      <c r="E51" s="174"/>
      <c r="F51" s="174"/>
      <c r="G51" s="189" t="s">
        <v>275</v>
      </c>
      <c r="H51" s="189"/>
      <c r="I51" s="189"/>
      <c r="J51" s="66"/>
    </row>
    <row r="52" spans="1:10" ht="13.9" customHeight="1" x14ac:dyDescent="0.25">
      <c r="A52" s="167" t="s">
        <v>252</v>
      </c>
      <c r="B52" s="168"/>
      <c r="C52" s="175" t="s">
        <v>288</v>
      </c>
      <c r="D52" s="176"/>
      <c r="E52" s="176"/>
      <c r="F52" s="176"/>
      <c r="G52" s="176"/>
      <c r="H52" s="176"/>
      <c r="I52" s="176"/>
      <c r="J52" s="177"/>
    </row>
    <row r="53" spans="1:10" x14ac:dyDescent="0.25">
      <c r="A53" s="74"/>
      <c r="B53" s="75"/>
      <c r="C53" s="178" t="s">
        <v>253</v>
      </c>
      <c r="D53" s="178"/>
      <c r="E53" s="178"/>
      <c r="F53" s="178"/>
      <c r="G53" s="178"/>
      <c r="H53" s="178"/>
      <c r="I53" s="178"/>
      <c r="J53" s="77"/>
    </row>
    <row r="54" spans="1:10" x14ac:dyDescent="0.25">
      <c r="A54" s="167" t="s">
        <v>254</v>
      </c>
      <c r="B54" s="168"/>
      <c r="C54" s="179" t="s">
        <v>289</v>
      </c>
      <c r="D54" s="180"/>
      <c r="E54" s="181"/>
      <c r="F54" s="174"/>
      <c r="G54" s="174"/>
      <c r="H54" s="182"/>
      <c r="I54" s="182"/>
      <c r="J54" s="183"/>
    </row>
    <row r="55" spans="1:10" x14ac:dyDescent="0.25">
      <c r="A55" s="74"/>
      <c r="B55" s="75"/>
      <c r="C55" s="82"/>
      <c r="D55" s="75"/>
      <c r="E55" s="174"/>
      <c r="F55" s="174"/>
      <c r="G55" s="174"/>
      <c r="H55" s="174"/>
      <c r="I55" s="75"/>
      <c r="J55" s="77"/>
    </row>
    <row r="56" spans="1:10" ht="14.45" customHeight="1" x14ac:dyDescent="0.25">
      <c r="A56" s="167" t="s">
        <v>246</v>
      </c>
      <c r="B56" s="168"/>
      <c r="C56" s="169" t="s">
        <v>290</v>
      </c>
      <c r="D56" s="170"/>
      <c r="E56" s="170"/>
      <c r="F56" s="170"/>
      <c r="G56" s="170"/>
      <c r="H56" s="170"/>
      <c r="I56" s="170"/>
      <c r="J56" s="171"/>
    </row>
    <row r="57" spans="1:10" x14ac:dyDescent="0.25">
      <c r="A57" s="74"/>
      <c r="B57" s="75"/>
      <c r="C57" s="75"/>
      <c r="D57" s="75"/>
      <c r="E57" s="174"/>
      <c r="F57" s="174"/>
      <c r="G57" s="174"/>
      <c r="H57" s="174"/>
      <c r="I57" s="75"/>
      <c r="J57" s="77"/>
    </row>
    <row r="58" spans="1:10" x14ac:dyDescent="0.25">
      <c r="A58" s="167" t="s">
        <v>276</v>
      </c>
      <c r="B58" s="168"/>
      <c r="C58" s="169"/>
      <c r="D58" s="170"/>
      <c r="E58" s="170"/>
      <c r="F58" s="170"/>
      <c r="G58" s="170"/>
      <c r="H58" s="170"/>
      <c r="I58" s="170"/>
      <c r="J58" s="171"/>
    </row>
    <row r="59" spans="1:10" ht="14.45" customHeight="1" x14ac:dyDescent="0.25">
      <c r="A59" s="74"/>
      <c r="B59" s="75"/>
      <c r="C59" s="172" t="s">
        <v>277</v>
      </c>
      <c r="D59" s="172"/>
      <c r="E59" s="172"/>
      <c r="F59" s="172"/>
      <c r="G59" s="75"/>
      <c r="H59" s="75"/>
      <c r="I59" s="75"/>
      <c r="J59" s="77"/>
    </row>
    <row r="60" spans="1:10" x14ac:dyDescent="0.25">
      <c r="A60" s="167" t="s">
        <v>278</v>
      </c>
      <c r="B60" s="168"/>
      <c r="C60" s="169"/>
      <c r="D60" s="170"/>
      <c r="E60" s="170"/>
      <c r="F60" s="170"/>
      <c r="G60" s="170"/>
      <c r="H60" s="170"/>
      <c r="I60" s="170"/>
      <c r="J60" s="171"/>
    </row>
    <row r="61" spans="1:10" ht="14.45" customHeight="1" x14ac:dyDescent="0.25">
      <c r="A61" s="96"/>
      <c r="B61" s="97"/>
      <c r="C61" s="173" t="s">
        <v>279</v>
      </c>
      <c r="D61" s="173"/>
      <c r="E61" s="173"/>
      <c r="F61" s="173"/>
      <c r="G61" s="173"/>
      <c r="H61" s="97"/>
      <c r="I61" s="97"/>
      <c r="J61" s="98"/>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view="pageBreakPreview" zoomScale="110" zoomScaleNormal="100" workbookViewId="0">
      <selection activeCell="L11" sqref="L11"/>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236" t="s">
        <v>1</v>
      </c>
      <c r="B1" s="237"/>
      <c r="C1" s="237"/>
      <c r="D1" s="237"/>
      <c r="E1" s="237"/>
      <c r="F1" s="237"/>
      <c r="G1" s="237"/>
      <c r="H1" s="237"/>
    </row>
    <row r="2" spans="1:9" x14ac:dyDescent="0.2">
      <c r="A2" s="238" t="s">
        <v>333</v>
      </c>
      <c r="B2" s="239"/>
      <c r="C2" s="239"/>
      <c r="D2" s="239"/>
      <c r="E2" s="239"/>
      <c r="F2" s="239"/>
      <c r="G2" s="239"/>
      <c r="H2" s="239"/>
    </row>
    <row r="3" spans="1:9" x14ac:dyDescent="0.2">
      <c r="A3" s="247" t="s">
        <v>12</v>
      </c>
      <c r="B3" s="248"/>
      <c r="C3" s="248"/>
      <c r="D3" s="248"/>
      <c r="E3" s="248"/>
      <c r="F3" s="248"/>
      <c r="G3" s="248"/>
      <c r="H3" s="248"/>
      <c r="I3" s="249"/>
    </row>
    <row r="4" spans="1:9" x14ac:dyDescent="0.2">
      <c r="A4" s="244" t="s">
        <v>383</v>
      </c>
      <c r="B4" s="245"/>
      <c r="C4" s="245"/>
      <c r="D4" s="245"/>
      <c r="E4" s="245"/>
      <c r="F4" s="245"/>
      <c r="G4" s="245"/>
      <c r="H4" s="245"/>
      <c r="I4" s="246"/>
    </row>
    <row r="5" spans="1:9" ht="67.5" x14ac:dyDescent="0.2">
      <c r="A5" s="242" t="s">
        <v>2</v>
      </c>
      <c r="B5" s="243"/>
      <c r="C5" s="243"/>
      <c r="D5" s="243"/>
      <c r="E5" s="243"/>
      <c r="F5" s="243"/>
      <c r="G5" s="2" t="s">
        <v>4</v>
      </c>
      <c r="H5" s="26" t="s">
        <v>227</v>
      </c>
      <c r="I5" s="26" t="s">
        <v>228</v>
      </c>
    </row>
    <row r="6" spans="1:9" x14ac:dyDescent="0.2">
      <c r="A6" s="240">
        <v>1</v>
      </c>
      <c r="B6" s="241"/>
      <c r="C6" s="241"/>
      <c r="D6" s="241"/>
      <c r="E6" s="241"/>
      <c r="F6" s="241"/>
      <c r="G6" s="3">
        <v>2</v>
      </c>
      <c r="H6" s="26">
        <v>3</v>
      </c>
      <c r="I6" s="26">
        <v>4</v>
      </c>
    </row>
    <row r="7" spans="1:9" x14ac:dyDescent="0.2">
      <c r="A7" s="229"/>
      <c r="B7" s="229"/>
      <c r="C7" s="229"/>
      <c r="D7" s="229"/>
      <c r="E7" s="229"/>
      <c r="F7" s="229"/>
      <c r="G7" s="229"/>
      <c r="H7" s="229"/>
      <c r="I7" s="230"/>
    </row>
    <row r="8" spans="1:9" x14ac:dyDescent="0.2">
      <c r="A8" s="231" t="s">
        <v>14</v>
      </c>
      <c r="B8" s="232"/>
      <c r="C8" s="232"/>
      <c r="D8" s="232"/>
      <c r="E8" s="232"/>
      <c r="F8" s="232"/>
      <c r="G8" s="232"/>
      <c r="H8" s="232"/>
      <c r="I8" s="232"/>
    </row>
    <row r="9" spans="1:9" ht="28.5" customHeight="1" x14ac:dyDescent="0.2">
      <c r="A9" s="233" t="s">
        <v>22</v>
      </c>
      <c r="B9" s="233"/>
      <c r="C9" s="233"/>
      <c r="D9" s="233"/>
      <c r="E9" s="233"/>
      <c r="F9" s="233"/>
      <c r="G9" s="4">
        <v>1</v>
      </c>
      <c r="H9" s="27">
        <f>H10+H11+H12</f>
        <v>3738705603</v>
      </c>
      <c r="I9" s="27">
        <f>I10+I11+I12</f>
        <v>2593945413</v>
      </c>
    </row>
    <row r="10" spans="1:9" ht="13.5" thickBot="1" x14ac:dyDescent="0.25">
      <c r="A10" s="234" t="s">
        <v>23</v>
      </c>
      <c r="B10" s="234"/>
      <c r="C10" s="234"/>
      <c r="D10" s="234"/>
      <c r="E10" s="234"/>
      <c r="F10" s="234"/>
      <c r="G10" s="5">
        <v>2</v>
      </c>
      <c r="H10" s="100">
        <v>475623952</v>
      </c>
      <c r="I10" s="101">
        <v>999630635</v>
      </c>
    </row>
    <row r="11" spans="1:9" ht="13.5" thickBot="1" x14ac:dyDescent="0.25">
      <c r="A11" s="234" t="s">
        <v>24</v>
      </c>
      <c r="B11" s="234"/>
      <c r="C11" s="234"/>
      <c r="D11" s="234"/>
      <c r="E11" s="234"/>
      <c r="F11" s="234"/>
      <c r="G11" s="5">
        <v>3</v>
      </c>
      <c r="H11" s="100">
        <v>2469141407</v>
      </c>
      <c r="I11" s="101">
        <v>1179014824</v>
      </c>
    </row>
    <row r="12" spans="1:9" ht="13.5" thickBot="1" x14ac:dyDescent="0.25">
      <c r="A12" s="227" t="s">
        <v>25</v>
      </c>
      <c r="B12" s="227"/>
      <c r="C12" s="227"/>
      <c r="D12" s="227"/>
      <c r="E12" s="227"/>
      <c r="F12" s="227"/>
      <c r="G12" s="5">
        <v>4</v>
      </c>
      <c r="H12" s="100">
        <v>793940244</v>
      </c>
      <c r="I12" s="101">
        <v>415299954</v>
      </c>
    </row>
    <row r="13" spans="1:9" x14ac:dyDescent="0.2">
      <c r="A13" s="235" t="s">
        <v>26</v>
      </c>
      <c r="B13" s="235"/>
      <c r="C13" s="235"/>
      <c r="D13" s="235"/>
      <c r="E13" s="235"/>
      <c r="F13" s="235"/>
      <c r="G13" s="4">
        <v>5</v>
      </c>
      <c r="H13" s="29">
        <f>H14+H15+H16+H17</f>
        <v>649215941</v>
      </c>
      <c r="I13" s="29">
        <f>I14+I15+I16+I17</f>
        <v>589351020</v>
      </c>
    </row>
    <row r="14" spans="1:9" ht="13.5" thickBot="1" x14ac:dyDescent="0.25">
      <c r="A14" s="228" t="s">
        <v>27</v>
      </c>
      <c r="B14" s="228"/>
      <c r="C14" s="228"/>
      <c r="D14" s="228"/>
      <c r="E14" s="228"/>
      <c r="F14" s="228"/>
      <c r="G14" s="5">
        <v>6</v>
      </c>
      <c r="H14" s="100">
        <v>479860</v>
      </c>
      <c r="I14" s="101">
        <v>600254</v>
      </c>
    </row>
    <row r="15" spans="1:9" ht="13.5" thickBot="1" x14ac:dyDescent="0.25">
      <c r="A15" s="228" t="s">
        <v>28</v>
      </c>
      <c r="B15" s="228"/>
      <c r="C15" s="228"/>
      <c r="D15" s="228"/>
      <c r="E15" s="228"/>
      <c r="F15" s="228"/>
      <c r="G15" s="5">
        <v>7</v>
      </c>
      <c r="H15" s="100">
        <v>132682086</v>
      </c>
      <c r="I15" s="101">
        <v>97325439</v>
      </c>
    </row>
    <row r="16" spans="1:9" ht="13.5" thickBot="1" x14ac:dyDescent="0.25">
      <c r="A16" s="228" t="s">
        <v>29</v>
      </c>
      <c r="B16" s="228"/>
      <c r="C16" s="228"/>
      <c r="D16" s="228"/>
      <c r="E16" s="228"/>
      <c r="F16" s="228"/>
      <c r="G16" s="5">
        <v>8</v>
      </c>
      <c r="H16" s="100">
        <v>516053995</v>
      </c>
      <c r="I16" s="101">
        <v>491425327</v>
      </c>
    </row>
    <row r="17" spans="1:9" ht="13.5" thickBot="1" x14ac:dyDescent="0.25">
      <c r="A17" s="228" t="s">
        <v>30</v>
      </c>
      <c r="B17" s="228"/>
      <c r="C17" s="228"/>
      <c r="D17" s="228"/>
      <c r="E17" s="228"/>
      <c r="F17" s="228"/>
      <c r="G17" s="5">
        <v>9</v>
      </c>
      <c r="H17" s="102">
        <v>0</v>
      </c>
      <c r="I17" s="103">
        <v>0</v>
      </c>
    </row>
    <row r="18" spans="1:9" ht="32.450000000000003" customHeight="1" x14ac:dyDescent="0.2">
      <c r="A18" s="235" t="s">
        <v>31</v>
      </c>
      <c r="B18" s="235"/>
      <c r="C18" s="235"/>
      <c r="D18" s="235"/>
      <c r="E18" s="235"/>
      <c r="F18" s="235"/>
      <c r="G18" s="4">
        <v>10</v>
      </c>
      <c r="H18" s="29">
        <f>H19+H20+H21</f>
        <v>1676288</v>
      </c>
      <c r="I18" s="29">
        <f>I19+I20+I21</f>
        <v>62994856</v>
      </c>
    </row>
    <row r="19" spans="1:9" ht="13.5" thickBot="1" x14ac:dyDescent="0.25">
      <c r="A19" s="228" t="s">
        <v>28</v>
      </c>
      <c r="B19" s="228"/>
      <c r="C19" s="228"/>
      <c r="D19" s="228"/>
      <c r="E19" s="228"/>
      <c r="F19" s="228"/>
      <c r="G19" s="5">
        <v>11</v>
      </c>
      <c r="H19" s="102">
        <v>0</v>
      </c>
      <c r="I19" s="101">
        <v>12312121</v>
      </c>
    </row>
    <row r="20" spans="1:9" ht="13.5" thickBot="1" x14ac:dyDescent="0.25">
      <c r="A20" s="228" t="s">
        <v>29</v>
      </c>
      <c r="B20" s="228"/>
      <c r="C20" s="228"/>
      <c r="D20" s="228"/>
      <c r="E20" s="228"/>
      <c r="F20" s="228"/>
      <c r="G20" s="5">
        <v>12</v>
      </c>
      <c r="H20" s="102">
        <v>0</v>
      </c>
      <c r="I20" s="101">
        <v>49248483</v>
      </c>
    </row>
    <row r="21" spans="1:9" ht="13.5" thickBot="1" x14ac:dyDescent="0.25">
      <c r="A21" s="228" t="s">
        <v>30</v>
      </c>
      <c r="B21" s="228"/>
      <c r="C21" s="228"/>
      <c r="D21" s="228"/>
      <c r="E21" s="228"/>
      <c r="F21" s="228"/>
      <c r="G21" s="5">
        <v>13</v>
      </c>
      <c r="H21" s="100">
        <v>1676288</v>
      </c>
      <c r="I21" s="101">
        <v>1434252</v>
      </c>
    </row>
    <row r="22" spans="1:9" x14ac:dyDescent="0.2">
      <c r="A22" s="235" t="s">
        <v>32</v>
      </c>
      <c r="B22" s="235"/>
      <c r="C22" s="235"/>
      <c r="D22" s="235"/>
      <c r="E22" s="235"/>
      <c r="F22" s="235"/>
      <c r="G22" s="4">
        <v>14</v>
      </c>
      <c r="H22" s="29">
        <f>H23+H24</f>
        <v>0</v>
      </c>
      <c r="I22" s="29">
        <f>I23+I24</f>
        <v>0</v>
      </c>
    </row>
    <row r="23" spans="1:9" x14ac:dyDescent="0.2">
      <c r="A23" s="228" t="s">
        <v>29</v>
      </c>
      <c r="B23" s="228"/>
      <c r="C23" s="228"/>
      <c r="D23" s="228"/>
      <c r="E23" s="228"/>
      <c r="F23" s="228"/>
      <c r="G23" s="5">
        <v>15</v>
      </c>
      <c r="H23" s="28">
        <v>0</v>
      </c>
      <c r="I23" s="28">
        <v>0</v>
      </c>
    </row>
    <row r="24" spans="1:9" x14ac:dyDescent="0.2">
      <c r="A24" s="228" t="s">
        <v>30</v>
      </c>
      <c r="B24" s="228"/>
      <c r="C24" s="228"/>
      <c r="D24" s="228"/>
      <c r="E24" s="228"/>
      <c r="F24" s="228"/>
      <c r="G24" s="5">
        <v>16</v>
      </c>
      <c r="H24" s="28">
        <v>0</v>
      </c>
      <c r="I24" s="28">
        <v>0</v>
      </c>
    </row>
    <row r="25" spans="1:9" ht="22.9" customHeight="1" x14ac:dyDescent="0.2">
      <c r="A25" s="235" t="s">
        <v>33</v>
      </c>
      <c r="B25" s="235"/>
      <c r="C25" s="235"/>
      <c r="D25" s="235"/>
      <c r="E25" s="235"/>
      <c r="F25" s="235"/>
      <c r="G25" s="4">
        <v>17</v>
      </c>
      <c r="H25" s="29">
        <f>H26+H27+H28</f>
        <v>3342777926</v>
      </c>
      <c r="I25" s="29">
        <f>I26+I27+I28</f>
        <v>5218884271</v>
      </c>
    </row>
    <row r="26" spans="1:9" ht="13.5" thickBot="1" x14ac:dyDescent="0.25">
      <c r="A26" s="228" t="s">
        <v>28</v>
      </c>
      <c r="B26" s="228"/>
      <c r="C26" s="228"/>
      <c r="D26" s="228"/>
      <c r="E26" s="228"/>
      <c r="F26" s="228"/>
      <c r="G26" s="5">
        <v>18</v>
      </c>
      <c r="H26" s="100">
        <v>17699255</v>
      </c>
      <c r="I26" s="101">
        <v>48370776</v>
      </c>
    </row>
    <row r="27" spans="1:9" ht="13.5" thickBot="1" x14ac:dyDescent="0.25">
      <c r="A27" s="228" t="s">
        <v>29</v>
      </c>
      <c r="B27" s="228"/>
      <c r="C27" s="228"/>
      <c r="D27" s="228"/>
      <c r="E27" s="228"/>
      <c r="F27" s="228"/>
      <c r="G27" s="5">
        <v>19</v>
      </c>
      <c r="H27" s="100">
        <v>3325078671</v>
      </c>
      <c r="I27" s="101">
        <v>5170513495</v>
      </c>
    </row>
    <row r="28" spans="1:9" ht="13.5" thickBot="1" x14ac:dyDescent="0.25">
      <c r="A28" s="228" t="s">
        <v>30</v>
      </c>
      <c r="B28" s="228"/>
      <c r="C28" s="228"/>
      <c r="D28" s="228"/>
      <c r="E28" s="228"/>
      <c r="F28" s="228"/>
      <c r="G28" s="5">
        <v>20</v>
      </c>
      <c r="H28" s="102">
        <v>0</v>
      </c>
      <c r="I28" s="103">
        <v>0</v>
      </c>
    </row>
    <row r="29" spans="1:9" ht="13.5" thickBot="1" x14ac:dyDescent="0.25">
      <c r="A29" s="235" t="s">
        <v>34</v>
      </c>
      <c r="B29" s="235"/>
      <c r="C29" s="235"/>
      <c r="D29" s="235"/>
      <c r="E29" s="235"/>
      <c r="F29" s="235"/>
      <c r="G29" s="4">
        <v>21</v>
      </c>
      <c r="H29" s="29">
        <f>H30+H31</f>
        <v>12950774595</v>
      </c>
      <c r="I29" s="29">
        <f>I30+I31</f>
        <v>14203591694</v>
      </c>
    </row>
    <row r="30" spans="1:9" ht="13.5" thickBot="1" x14ac:dyDescent="0.25">
      <c r="A30" s="228" t="s">
        <v>29</v>
      </c>
      <c r="B30" s="228"/>
      <c r="C30" s="228"/>
      <c r="D30" s="228"/>
      <c r="E30" s="228"/>
      <c r="F30" s="228"/>
      <c r="G30" s="5">
        <v>22</v>
      </c>
      <c r="H30" s="104">
        <v>75259611</v>
      </c>
      <c r="I30" s="101">
        <v>17489734</v>
      </c>
    </row>
    <row r="31" spans="1:9" ht="13.5" thickBot="1" x14ac:dyDescent="0.25">
      <c r="A31" s="228" t="s">
        <v>30</v>
      </c>
      <c r="B31" s="228"/>
      <c r="C31" s="228"/>
      <c r="D31" s="228"/>
      <c r="E31" s="228"/>
      <c r="F31" s="228"/>
      <c r="G31" s="5">
        <v>23</v>
      </c>
      <c r="H31" s="105">
        <v>12875514984</v>
      </c>
      <c r="I31" s="101">
        <v>14186101960</v>
      </c>
    </row>
    <row r="32" spans="1:9" ht="13.5" thickBot="1" x14ac:dyDescent="0.25">
      <c r="A32" s="228" t="s">
        <v>35</v>
      </c>
      <c r="B32" s="228"/>
      <c r="C32" s="228"/>
      <c r="D32" s="228"/>
      <c r="E32" s="228"/>
      <c r="F32" s="228"/>
      <c r="G32" s="5">
        <v>24</v>
      </c>
      <c r="H32" s="103">
        <v>0</v>
      </c>
      <c r="I32" s="103">
        <v>0</v>
      </c>
    </row>
    <row r="33" spans="1:9" ht="23.45" customHeight="1" thickBot="1" x14ac:dyDescent="0.25">
      <c r="A33" s="228" t="s">
        <v>36</v>
      </c>
      <c r="B33" s="228"/>
      <c r="C33" s="228"/>
      <c r="D33" s="228"/>
      <c r="E33" s="228"/>
      <c r="F33" s="228"/>
      <c r="G33" s="5">
        <v>25</v>
      </c>
      <c r="H33" s="103">
        <v>0</v>
      </c>
      <c r="I33" s="103">
        <v>0</v>
      </c>
    </row>
    <row r="34" spans="1:9" ht="13.5" thickBot="1" x14ac:dyDescent="0.25">
      <c r="A34" s="228" t="s">
        <v>37</v>
      </c>
      <c r="B34" s="228"/>
      <c r="C34" s="228"/>
      <c r="D34" s="228"/>
      <c r="E34" s="228"/>
      <c r="F34" s="228"/>
      <c r="G34" s="5">
        <v>26</v>
      </c>
      <c r="H34" s="100">
        <v>166755000</v>
      </c>
      <c r="I34" s="101">
        <v>45490000</v>
      </c>
    </row>
    <row r="35" spans="1:9" ht="13.5" thickBot="1" x14ac:dyDescent="0.25">
      <c r="A35" s="228" t="s">
        <v>38</v>
      </c>
      <c r="B35" s="228"/>
      <c r="C35" s="228"/>
      <c r="D35" s="228"/>
      <c r="E35" s="228"/>
      <c r="F35" s="228"/>
      <c r="G35" s="5">
        <v>27</v>
      </c>
      <c r="H35" s="100">
        <v>184640235</v>
      </c>
      <c r="I35" s="101">
        <v>301991242</v>
      </c>
    </row>
    <row r="36" spans="1:9" ht="13.5" thickBot="1" x14ac:dyDescent="0.25">
      <c r="A36" s="228" t="s">
        <v>39</v>
      </c>
      <c r="B36" s="228"/>
      <c r="C36" s="228"/>
      <c r="D36" s="228"/>
      <c r="E36" s="228"/>
      <c r="F36" s="228"/>
      <c r="G36" s="5">
        <v>28</v>
      </c>
      <c r="H36" s="100">
        <v>112881244</v>
      </c>
      <c r="I36" s="101">
        <v>115857041</v>
      </c>
    </row>
    <row r="37" spans="1:9" ht="13.5" thickBot="1" x14ac:dyDescent="0.25">
      <c r="A37" s="228" t="s">
        <v>40</v>
      </c>
      <c r="B37" s="228"/>
      <c r="C37" s="228"/>
      <c r="D37" s="228"/>
      <c r="E37" s="228"/>
      <c r="F37" s="228"/>
      <c r="G37" s="5">
        <v>29</v>
      </c>
      <c r="H37" s="100">
        <v>22742269</v>
      </c>
      <c r="I37" s="101">
        <v>23119150</v>
      </c>
    </row>
    <row r="38" spans="1:9" ht="13.5" thickBot="1" x14ac:dyDescent="0.25">
      <c r="A38" s="228" t="s">
        <v>41</v>
      </c>
      <c r="B38" s="228"/>
      <c r="C38" s="228"/>
      <c r="D38" s="228"/>
      <c r="E38" s="228"/>
      <c r="F38" s="228"/>
      <c r="G38" s="5">
        <v>30</v>
      </c>
      <c r="H38" s="100">
        <v>64637644</v>
      </c>
      <c r="I38" s="101">
        <v>34273957</v>
      </c>
    </row>
    <row r="39" spans="1:9" ht="31.15" customHeight="1" thickBot="1" x14ac:dyDescent="0.25">
      <c r="A39" s="228" t="s">
        <v>42</v>
      </c>
      <c r="B39" s="228"/>
      <c r="C39" s="228"/>
      <c r="D39" s="228"/>
      <c r="E39" s="228"/>
      <c r="F39" s="228"/>
      <c r="G39" s="5">
        <v>31</v>
      </c>
      <c r="H39" s="100">
        <v>20000000</v>
      </c>
      <c r="I39" s="101">
        <v>20000000</v>
      </c>
    </row>
    <row r="40" spans="1:9" x14ac:dyDescent="0.2">
      <c r="A40" s="252" t="s">
        <v>43</v>
      </c>
      <c r="B40" s="252"/>
      <c r="C40" s="252"/>
      <c r="D40" s="252"/>
      <c r="E40" s="252"/>
      <c r="F40" s="252"/>
      <c r="G40" s="4">
        <v>32</v>
      </c>
      <c r="H40" s="27">
        <f>H9+H13+H18+H22+H25+H29+H32+H33+H34+H35+H36+H37+H38+H39</f>
        <v>21254806745</v>
      </c>
      <c r="I40" s="27">
        <f>I9+I13+I18+I22+I25+I29+I32+I33+I34+I35+I36+I37+I38+I39</f>
        <v>23209498644</v>
      </c>
    </row>
    <row r="41" spans="1:9" x14ac:dyDescent="0.2">
      <c r="A41" s="231" t="s">
        <v>15</v>
      </c>
      <c r="B41" s="232"/>
      <c r="C41" s="232"/>
      <c r="D41" s="232"/>
      <c r="E41" s="232"/>
      <c r="F41" s="232"/>
      <c r="G41" s="232"/>
      <c r="H41" s="232"/>
      <c r="I41" s="232"/>
    </row>
    <row r="42" spans="1:9" x14ac:dyDescent="0.2">
      <c r="A42" s="251" t="s">
        <v>44</v>
      </c>
      <c r="B42" s="235"/>
      <c r="C42" s="235"/>
      <c r="D42" s="235"/>
      <c r="E42" s="235"/>
      <c r="F42" s="235"/>
      <c r="G42" s="4">
        <v>33</v>
      </c>
      <c r="H42" s="27">
        <f>H43+H44+H45+H46+H47</f>
        <v>445274</v>
      </c>
      <c r="I42" s="27">
        <f>I43+I44+I45+I46+I47</f>
        <v>565162</v>
      </c>
    </row>
    <row r="43" spans="1:9" ht="13.5" thickBot="1" x14ac:dyDescent="0.25">
      <c r="A43" s="228" t="s">
        <v>45</v>
      </c>
      <c r="B43" s="228"/>
      <c r="C43" s="228"/>
      <c r="D43" s="228"/>
      <c r="E43" s="228"/>
      <c r="F43" s="228"/>
      <c r="G43" s="5">
        <v>34</v>
      </c>
      <c r="H43" s="100">
        <v>445274</v>
      </c>
      <c r="I43" s="101">
        <v>565162</v>
      </c>
    </row>
    <row r="44" spans="1:9" ht="13.5" thickBot="1" x14ac:dyDescent="0.25">
      <c r="A44" s="228" t="s">
        <v>46</v>
      </c>
      <c r="B44" s="228"/>
      <c r="C44" s="228"/>
      <c r="D44" s="228"/>
      <c r="E44" s="228"/>
      <c r="F44" s="228"/>
      <c r="G44" s="5">
        <v>35</v>
      </c>
      <c r="H44" s="103">
        <v>0</v>
      </c>
      <c r="I44" s="103">
        <v>0</v>
      </c>
    </row>
    <row r="45" spans="1:9" ht="13.5" thickBot="1" x14ac:dyDescent="0.25">
      <c r="A45" s="228" t="s">
        <v>47</v>
      </c>
      <c r="B45" s="228"/>
      <c r="C45" s="228"/>
      <c r="D45" s="228"/>
      <c r="E45" s="228"/>
      <c r="F45" s="228"/>
      <c r="G45" s="5">
        <v>36</v>
      </c>
      <c r="H45" s="103">
        <v>0</v>
      </c>
      <c r="I45" s="103">
        <v>0</v>
      </c>
    </row>
    <row r="46" spans="1:9" ht="13.5" thickBot="1" x14ac:dyDescent="0.25">
      <c r="A46" s="228" t="s">
        <v>48</v>
      </c>
      <c r="B46" s="228"/>
      <c r="C46" s="228"/>
      <c r="D46" s="228"/>
      <c r="E46" s="228"/>
      <c r="F46" s="228"/>
      <c r="G46" s="5">
        <v>37</v>
      </c>
      <c r="H46" s="103">
        <v>0</v>
      </c>
      <c r="I46" s="103">
        <v>0</v>
      </c>
    </row>
    <row r="47" spans="1:9" ht="13.5" thickBot="1" x14ac:dyDescent="0.25">
      <c r="A47" s="228" t="s">
        <v>49</v>
      </c>
      <c r="B47" s="228"/>
      <c r="C47" s="228"/>
      <c r="D47" s="228"/>
      <c r="E47" s="228"/>
      <c r="F47" s="228"/>
      <c r="G47" s="5">
        <v>38</v>
      </c>
      <c r="H47" s="103">
        <v>0</v>
      </c>
      <c r="I47" s="103">
        <v>0</v>
      </c>
    </row>
    <row r="48" spans="1:9" ht="22.15" customHeight="1" x14ac:dyDescent="0.2">
      <c r="A48" s="251" t="s">
        <v>50</v>
      </c>
      <c r="B48" s="235"/>
      <c r="C48" s="235"/>
      <c r="D48" s="235"/>
      <c r="E48" s="235"/>
      <c r="F48" s="235"/>
      <c r="G48" s="4">
        <v>39</v>
      </c>
      <c r="H48" s="27">
        <f>H49+H50+H51</f>
        <v>0</v>
      </c>
      <c r="I48" s="27">
        <f>I49+I50+I51</f>
        <v>0</v>
      </c>
    </row>
    <row r="49" spans="1:9" x14ac:dyDescent="0.2">
      <c r="A49" s="228" t="s">
        <v>47</v>
      </c>
      <c r="B49" s="228"/>
      <c r="C49" s="228"/>
      <c r="D49" s="228"/>
      <c r="E49" s="228"/>
      <c r="F49" s="228"/>
      <c r="G49" s="5">
        <v>40</v>
      </c>
      <c r="H49" s="28">
        <v>0</v>
      </c>
      <c r="I49" s="28">
        <v>0</v>
      </c>
    </row>
    <row r="50" spans="1:9" x14ac:dyDescent="0.2">
      <c r="A50" s="228" t="s">
        <v>48</v>
      </c>
      <c r="B50" s="228"/>
      <c r="C50" s="228"/>
      <c r="D50" s="228"/>
      <c r="E50" s="228"/>
      <c r="F50" s="228"/>
      <c r="G50" s="5">
        <v>41</v>
      </c>
      <c r="H50" s="28">
        <v>0</v>
      </c>
      <c r="I50" s="28">
        <v>0</v>
      </c>
    </row>
    <row r="51" spans="1:9" x14ac:dyDescent="0.2">
      <c r="A51" s="228" t="s">
        <v>49</v>
      </c>
      <c r="B51" s="228"/>
      <c r="C51" s="228"/>
      <c r="D51" s="228"/>
      <c r="E51" s="228"/>
      <c r="F51" s="228"/>
      <c r="G51" s="5">
        <v>42</v>
      </c>
      <c r="H51" s="28">
        <v>0</v>
      </c>
      <c r="I51" s="28">
        <v>0</v>
      </c>
    </row>
    <row r="52" spans="1:9" x14ac:dyDescent="0.2">
      <c r="A52" s="251" t="s">
        <v>51</v>
      </c>
      <c r="B52" s="235"/>
      <c r="C52" s="235"/>
      <c r="D52" s="235"/>
      <c r="E52" s="235"/>
      <c r="F52" s="235"/>
      <c r="G52" s="4">
        <v>43</v>
      </c>
      <c r="H52" s="27">
        <f>H53+H54+H55</f>
        <v>19005058008</v>
      </c>
      <c r="I52" s="27">
        <f>I53+I54+I55</f>
        <v>20566524812</v>
      </c>
    </row>
    <row r="53" spans="1:9" ht="13.5" thickBot="1" x14ac:dyDescent="0.25">
      <c r="A53" s="228" t="s">
        <v>47</v>
      </c>
      <c r="B53" s="228"/>
      <c r="C53" s="228"/>
      <c r="D53" s="228"/>
      <c r="E53" s="228"/>
      <c r="F53" s="228"/>
      <c r="G53" s="5">
        <v>44</v>
      </c>
      <c r="H53" s="100">
        <v>18997667591</v>
      </c>
      <c r="I53" s="101">
        <v>20472157671</v>
      </c>
    </row>
    <row r="54" spans="1:9" ht="13.5" thickBot="1" x14ac:dyDescent="0.25">
      <c r="A54" s="228" t="s">
        <v>48</v>
      </c>
      <c r="B54" s="228"/>
      <c r="C54" s="228"/>
      <c r="D54" s="228"/>
      <c r="E54" s="228"/>
      <c r="F54" s="228"/>
      <c r="G54" s="5">
        <v>45</v>
      </c>
      <c r="H54" s="102">
        <v>0</v>
      </c>
      <c r="I54" s="103">
        <v>0</v>
      </c>
    </row>
    <row r="55" spans="1:9" ht="13.5" thickBot="1" x14ac:dyDescent="0.25">
      <c r="A55" s="228" t="s">
        <v>49</v>
      </c>
      <c r="B55" s="228"/>
      <c r="C55" s="228"/>
      <c r="D55" s="228"/>
      <c r="E55" s="228"/>
      <c r="F55" s="228"/>
      <c r="G55" s="5">
        <v>46</v>
      </c>
      <c r="H55" s="141">
        <v>7390417</v>
      </c>
      <c r="I55" s="101">
        <v>94367141</v>
      </c>
    </row>
    <row r="56" spans="1:9" ht="13.5" thickBot="1" x14ac:dyDescent="0.25">
      <c r="A56" s="228" t="s">
        <v>52</v>
      </c>
      <c r="B56" s="228"/>
      <c r="C56" s="228"/>
      <c r="D56" s="228"/>
      <c r="E56" s="228"/>
      <c r="F56" s="228"/>
      <c r="G56" s="5">
        <v>47</v>
      </c>
      <c r="H56" s="142">
        <v>0</v>
      </c>
      <c r="I56" s="103">
        <v>0</v>
      </c>
    </row>
    <row r="57" spans="1:9" ht="26.45" customHeight="1" thickBot="1" x14ac:dyDescent="0.25">
      <c r="A57" s="250" t="s">
        <v>53</v>
      </c>
      <c r="B57" s="250"/>
      <c r="C57" s="250"/>
      <c r="D57" s="250"/>
      <c r="E57" s="250"/>
      <c r="F57" s="250"/>
      <c r="G57" s="5">
        <v>48</v>
      </c>
      <c r="H57" s="102">
        <v>0</v>
      </c>
      <c r="I57" s="103">
        <v>0</v>
      </c>
    </row>
    <row r="58" spans="1:9" ht="13.5" thickBot="1" x14ac:dyDescent="0.25">
      <c r="A58" s="250" t="s">
        <v>54</v>
      </c>
      <c r="B58" s="250"/>
      <c r="C58" s="250"/>
      <c r="D58" s="250"/>
      <c r="E58" s="250"/>
      <c r="F58" s="250"/>
      <c r="G58" s="5">
        <v>49</v>
      </c>
      <c r="H58" s="100">
        <v>84909385</v>
      </c>
      <c r="I58" s="101">
        <v>116626627</v>
      </c>
    </row>
    <row r="59" spans="1:9" ht="13.5" thickBot="1" x14ac:dyDescent="0.25">
      <c r="A59" s="250" t="s">
        <v>55</v>
      </c>
      <c r="B59" s="228"/>
      <c r="C59" s="228"/>
      <c r="D59" s="228"/>
      <c r="E59" s="228"/>
      <c r="F59" s="228"/>
      <c r="G59" s="5">
        <v>50</v>
      </c>
      <c r="H59" s="100">
        <v>23088365</v>
      </c>
      <c r="I59" s="101">
        <v>80428458</v>
      </c>
    </row>
    <row r="60" spans="1:9" ht="13.5" thickBot="1" x14ac:dyDescent="0.25">
      <c r="A60" s="250" t="s">
        <v>56</v>
      </c>
      <c r="B60" s="250"/>
      <c r="C60" s="250"/>
      <c r="D60" s="250"/>
      <c r="E60" s="250"/>
      <c r="F60" s="250"/>
      <c r="G60" s="5">
        <v>51</v>
      </c>
      <c r="H60" s="102">
        <v>0</v>
      </c>
      <c r="I60" s="103">
        <v>0</v>
      </c>
    </row>
    <row r="61" spans="1:9" ht="13.5" thickBot="1" x14ac:dyDescent="0.25">
      <c r="A61" s="250" t="s">
        <v>57</v>
      </c>
      <c r="B61" s="250"/>
      <c r="C61" s="250"/>
      <c r="D61" s="250"/>
      <c r="E61" s="250"/>
      <c r="F61" s="250"/>
      <c r="G61" s="5">
        <v>52</v>
      </c>
      <c r="H61" s="141">
        <v>138804902</v>
      </c>
      <c r="I61" s="101">
        <v>146849266</v>
      </c>
    </row>
    <row r="62" spans="1:9" ht="27" customHeight="1" thickBot="1" x14ac:dyDescent="0.25">
      <c r="A62" s="250" t="s">
        <v>58</v>
      </c>
      <c r="B62" s="250"/>
      <c r="C62" s="250"/>
      <c r="D62" s="250"/>
      <c r="E62" s="250"/>
      <c r="F62" s="250"/>
      <c r="G62" s="5">
        <v>53</v>
      </c>
      <c r="H62" s="142">
        <v>0</v>
      </c>
      <c r="I62" s="103">
        <v>0</v>
      </c>
    </row>
    <row r="63" spans="1:9" x14ac:dyDescent="0.2">
      <c r="A63" s="252" t="s">
        <v>59</v>
      </c>
      <c r="B63" s="253"/>
      <c r="C63" s="253"/>
      <c r="D63" s="253"/>
      <c r="E63" s="253"/>
      <c r="F63" s="253"/>
      <c r="G63" s="4">
        <v>54</v>
      </c>
      <c r="H63" s="27">
        <f>H42+H48+H52+H56+H57+H58+H59+H60+H61+H62</f>
        <v>19252305934</v>
      </c>
      <c r="I63" s="27">
        <f>I42+I48+I52+I56+I57+I58+I59+I60+I61+I62</f>
        <v>20910994325</v>
      </c>
    </row>
    <row r="64" spans="1:9" ht="13.5" thickBot="1" x14ac:dyDescent="0.25">
      <c r="A64" s="254" t="s">
        <v>16</v>
      </c>
      <c r="B64" s="255"/>
      <c r="C64" s="255"/>
      <c r="D64" s="255"/>
      <c r="E64" s="255"/>
      <c r="F64" s="255"/>
      <c r="G64" s="255"/>
      <c r="H64" s="255"/>
      <c r="I64" s="255"/>
    </row>
    <row r="65" spans="1:9" ht="13.5" thickBot="1" x14ac:dyDescent="0.25">
      <c r="A65" s="228" t="s">
        <v>60</v>
      </c>
      <c r="B65" s="228"/>
      <c r="C65" s="228"/>
      <c r="D65" s="228"/>
      <c r="E65" s="228"/>
      <c r="F65" s="228"/>
      <c r="G65" s="5">
        <v>55</v>
      </c>
      <c r="H65" s="105">
        <v>1214775000</v>
      </c>
      <c r="I65" s="140">
        <v>1214775000</v>
      </c>
    </row>
    <row r="66" spans="1:9" ht="13.5" thickBot="1" x14ac:dyDescent="0.25">
      <c r="A66" s="228" t="s">
        <v>61</v>
      </c>
      <c r="B66" s="228"/>
      <c r="C66" s="228"/>
      <c r="D66" s="228"/>
      <c r="E66" s="228"/>
      <c r="F66" s="228"/>
      <c r="G66" s="5">
        <v>56</v>
      </c>
      <c r="H66" s="102">
        <v>0</v>
      </c>
      <c r="I66" s="103">
        <v>0</v>
      </c>
    </row>
    <row r="67" spans="1:9" ht="13.5" thickBot="1" x14ac:dyDescent="0.25">
      <c r="A67" s="228" t="s">
        <v>62</v>
      </c>
      <c r="B67" s="228"/>
      <c r="C67" s="228"/>
      <c r="D67" s="228"/>
      <c r="E67" s="228"/>
      <c r="F67" s="228"/>
      <c r="G67" s="5">
        <v>57</v>
      </c>
      <c r="H67" s="102">
        <v>0</v>
      </c>
      <c r="I67" s="103">
        <v>0</v>
      </c>
    </row>
    <row r="68" spans="1:9" ht="13.5" thickBot="1" x14ac:dyDescent="0.25">
      <c r="A68" s="228" t="s">
        <v>63</v>
      </c>
      <c r="B68" s="228"/>
      <c r="C68" s="228"/>
      <c r="D68" s="228"/>
      <c r="E68" s="228"/>
      <c r="F68" s="228"/>
      <c r="G68" s="5">
        <v>58</v>
      </c>
      <c r="H68" s="102">
        <v>0</v>
      </c>
      <c r="I68" s="103">
        <v>0</v>
      </c>
    </row>
    <row r="69" spans="1:9" ht="13.5" thickBot="1" x14ac:dyDescent="0.25">
      <c r="A69" s="228" t="s">
        <v>64</v>
      </c>
      <c r="B69" s="228"/>
      <c r="C69" s="228"/>
      <c r="D69" s="228"/>
      <c r="E69" s="228"/>
      <c r="F69" s="228"/>
      <c r="G69" s="5">
        <v>59</v>
      </c>
      <c r="H69" s="100">
        <v>97622566</v>
      </c>
      <c r="I69" s="101">
        <v>218995706</v>
      </c>
    </row>
    <row r="70" spans="1:9" ht="13.5" thickBot="1" x14ac:dyDescent="0.25">
      <c r="A70" s="228" t="s">
        <v>65</v>
      </c>
      <c r="B70" s="228"/>
      <c r="C70" s="228"/>
      <c r="D70" s="228"/>
      <c r="E70" s="228"/>
      <c r="F70" s="228"/>
      <c r="G70" s="5">
        <v>60</v>
      </c>
      <c r="H70" s="100">
        <v>132457010</v>
      </c>
      <c r="I70" s="101">
        <v>202299337</v>
      </c>
    </row>
    <row r="71" spans="1:9" ht="13.5" thickBot="1" x14ac:dyDescent="0.25">
      <c r="A71" s="228" t="s">
        <v>66</v>
      </c>
      <c r="B71" s="228"/>
      <c r="C71" s="228"/>
      <c r="D71" s="228"/>
      <c r="E71" s="228"/>
      <c r="F71" s="228"/>
      <c r="G71" s="5">
        <v>61</v>
      </c>
      <c r="H71" s="102">
        <v>0</v>
      </c>
      <c r="I71" s="103">
        <v>0</v>
      </c>
    </row>
    <row r="72" spans="1:9" ht="13.5" thickBot="1" x14ac:dyDescent="0.25">
      <c r="A72" s="228" t="s">
        <v>67</v>
      </c>
      <c r="B72" s="228"/>
      <c r="C72" s="228"/>
      <c r="D72" s="228"/>
      <c r="E72" s="228"/>
      <c r="F72" s="228"/>
      <c r="G72" s="5">
        <v>62</v>
      </c>
      <c r="H72" s="100">
        <v>406265672</v>
      </c>
      <c r="I72" s="101">
        <v>539427897</v>
      </c>
    </row>
    <row r="73" spans="1:9" ht="13.5" thickBot="1" x14ac:dyDescent="0.25">
      <c r="A73" s="228" t="s">
        <v>68</v>
      </c>
      <c r="B73" s="228"/>
      <c r="C73" s="228"/>
      <c r="D73" s="228"/>
      <c r="E73" s="228"/>
      <c r="F73" s="228"/>
      <c r="G73" s="5">
        <v>63</v>
      </c>
      <c r="H73" s="100">
        <v>-477000</v>
      </c>
      <c r="I73" s="101">
        <v>-477000</v>
      </c>
    </row>
    <row r="74" spans="1:9" ht="13.5" thickBot="1" x14ac:dyDescent="0.25">
      <c r="A74" s="228" t="s">
        <v>69</v>
      </c>
      <c r="B74" s="228"/>
      <c r="C74" s="228"/>
      <c r="D74" s="228"/>
      <c r="E74" s="228"/>
      <c r="F74" s="228"/>
      <c r="G74" s="5">
        <v>64</v>
      </c>
      <c r="H74" s="100">
        <v>151857564</v>
      </c>
      <c r="I74" s="101">
        <v>123483379</v>
      </c>
    </row>
    <row r="75" spans="1:9" ht="13.5" thickBot="1" x14ac:dyDescent="0.25">
      <c r="A75" s="228" t="s">
        <v>70</v>
      </c>
      <c r="B75" s="228"/>
      <c r="C75" s="228"/>
      <c r="D75" s="228"/>
      <c r="E75" s="228"/>
      <c r="F75" s="228"/>
      <c r="G75" s="5">
        <v>65</v>
      </c>
      <c r="H75" s="102">
        <v>0</v>
      </c>
      <c r="I75" s="103">
        <v>0</v>
      </c>
    </row>
    <row r="76" spans="1:9" ht="13.5" thickBot="1" x14ac:dyDescent="0.25">
      <c r="A76" s="228" t="s">
        <v>71</v>
      </c>
      <c r="B76" s="228"/>
      <c r="C76" s="228"/>
      <c r="D76" s="228"/>
      <c r="E76" s="228"/>
      <c r="F76" s="228"/>
      <c r="G76" s="5">
        <v>66</v>
      </c>
      <c r="H76" s="102">
        <v>0</v>
      </c>
      <c r="I76" s="103">
        <v>0</v>
      </c>
    </row>
    <row r="77" spans="1:9" x14ac:dyDescent="0.2">
      <c r="A77" s="252" t="s">
        <v>72</v>
      </c>
      <c r="B77" s="252"/>
      <c r="C77" s="252"/>
      <c r="D77" s="252"/>
      <c r="E77" s="252"/>
      <c r="F77" s="252"/>
      <c r="G77" s="4">
        <v>67</v>
      </c>
      <c r="H77" s="27">
        <f>H65+H66+H67+H68+H69+H70+H71+H72+H73+H74+H75+H76</f>
        <v>2002500812</v>
      </c>
      <c r="I77" s="27">
        <f>I65+I66+I67+I68+I69+I70+I71+I72+I73+I74+I75+I76</f>
        <v>2298504319</v>
      </c>
    </row>
    <row r="78" spans="1:9" x14ac:dyDescent="0.2">
      <c r="A78" s="252" t="s">
        <v>73</v>
      </c>
      <c r="B78" s="253"/>
      <c r="C78" s="253"/>
      <c r="D78" s="253"/>
      <c r="E78" s="253"/>
      <c r="F78" s="253"/>
      <c r="G78" s="4">
        <v>68</v>
      </c>
      <c r="H78" s="27">
        <f>H63+H77</f>
        <v>21254806746</v>
      </c>
      <c r="I78" s="27">
        <f>I63+I77</f>
        <v>23209498644</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7">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pis" error="Dopušten je upis samo cjelobrojnih vrijednosti." sqref="H77:I78">
      <formula1>9999999999</formula1>
    </dataValidation>
    <dataValidation type="whole" operator="greaterThanOrEqual" allowBlank="1" showInputMessage="1" showErrorMessage="1" errorTitle="Nedopušten unos" error="Dopušten je unos samo pozitivnih cjelobrojnih vrijednosti ili nule." sqref="H40:I40 H42:I42 H29:I29 H9:I9 H13:I13 H18:I18 H22:I25 H48:I52 H63:I63">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zoomScaleNormal="100" zoomScaleSheetLayoutView="110" workbookViewId="0">
      <selection activeCell="A5" sqref="A5:F6"/>
    </sheetView>
  </sheetViews>
  <sheetFormatPr defaultRowHeight="12.75" x14ac:dyDescent="0.2"/>
  <cols>
    <col min="1" max="7" width="9.140625" style="6"/>
    <col min="8" max="11" width="12.140625" style="30"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68" t="s">
        <v>5</v>
      </c>
      <c r="B1" s="237"/>
      <c r="C1" s="237"/>
      <c r="D1" s="237"/>
      <c r="E1" s="237"/>
      <c r="F1" s="237"/>
      <c r="G1" s="237"/>
      <c r="H1" s="237"/>
    </row>
    <row r="2" spans="1:11" x14ac:dyDescent="0.2">
      <c r="A2" s="267" t="s">
        <v>334</v>
      </c>
      <c r="B2" s="239"/>
      <c r="C2" s="239"/>
      <c r="D2" s="239"/>
      <c r="E2" s="239"/>
      <c r="F2" s="239"/>
      <c r="G2" s="239"/>
      <c r="H2" s="239"/>
    </row>
    <row r="3" spans="1:11" x14ac:dyDescent="0.2">
      <c r="A3" s="260" t="s">
        <v>12</v>
      </c>
      <c r="B3" s="261"/>
      <c r="C3" s="261"/>
      <c r="D3" s="261"/>
      <c r="E3" s="261"/>
      <c r="F3" s="261"/>
      <c r="G3" s="261"/>
      <c r="H3" s="261"/>
      <c r="I3" s="249"/>
      <c r="J3" s="249"/>
      <c r="K3" s="249"/>
    </row>
    <row r="4" spans="1:11" x14ac:dyDescent="0.2">
      <c r="A4" s="262" t="s">
        <v>383</v>
      </c>
      <c r="B4" s="245"/>
      <c r="C4" s="245"/>
      <c r="D4" s="245"/>
      <c r="E4" s="245"/>
      <c r="F4" s="245"/>
      <c r="G4" s="245"/>
      <c r="H4" s="245"/>
      <c r="I4" s="246"/>
      <c r="J4" s="246"/>
      <c r="K4" s="246"/>
    </row>
    <row r="5" spans="1:11" ht="22.5" customHeight="1" x14ac:dyDescent="0.2">
      <c r="A5" s="258" t="s">
        <v>2</v>
      </c>
      <c r="B5" s="243"/>
      <c r="C5" s="243"/>
      <c r="D5" s="243"/>
      <c r="E5" s="243"/>
      <c r="F5" s="243"/>
      <c r="G5" s="258" t="s">
        <v>6</v>
      </c>
      <c r="H5" s="256" t="s">
        <v>229</v>
      </c>
      <c r="I5" s="257"/>
      <c r="J5" s="256" t="s">
        <v>224</v>
      </c>
      <c r="K5" s="257"/>
    </row>
    <row r="6" spans="1:11" x14ac:dyDescent="0.2">
      <c r="A6" s="243"/>
      <c r="B6" s="243"/>
      <c r="C6" s="243"/>
      <c r="D6" s="243"/>
      <c r="E6" s="243"/>
      <c r="F6" s="243"/>
      <c r="G6" s="243"/>
      <c r="H6" s="31" t="s">
        <v>225</v>
      </c>
      <c r="I6" s="31" t="s">
        <v>226</v>
      </c>
      <c r="J6" s="31" t="s">
        <v>225</v>
      </c>
      <c r="K6" s="31" t="s">
        <v>226</v>
      </c>
    </row>
    <row r="7" spans="1:11" x14ac:dyDescent="0.2">
      <c r="A7" s="266">
        <v>1</v>
      </c>
      <c r="B7" s="241"/>
      <c r="C7" s="241"/>
      <c r="D7" s="241"/>
      <c r="E7" s="241"/>
      <c r="F7" s="241"/>
      <c r="G7" s="7">
        <v>2</v>
      </c>
      <c r="H7" s="31">
        <v>3</v>
      </c>
      <c r="I7" s="31">
        <v>4</v>
      </c>
      <c r="J7" s="31">
        <v>5</v>
      </c>
      <c r="K7" s="31">
        <v>6</v>
      </c>
    </row>
    <row r="8" spans="1:11" x14ac:dyDescent="0.2">
      <c r="A8" s="263" t="s">
        <v>75</v>
      </c>
      <c r="B8" s="263"/>
      <c r="C8" s="263"/>
      <c r="D8" s="263"/>
      <c r="E8" s="263"/>
      <c r="F8" s="263"/>
      <c r="G8" s="5">
        <v>1</v>
      </c>
      <c r="H8" s="32">
        <f>ROUND('[1]RDG prema FINREP'!H8,0)</f>
        <v>307497070</v>
      </c>
      <c r="I8" s="32">
        <f>ROUND('[1]RDG prema FINREP'!I8,0)</f>
        <v>156845470</v>
      </c>
      <c r="J8" s="32">
        <f>ROUND('[1]RDG prema FINREP'!J8,0)</f>
        <v>296386624</v>
      </c>
      <c r="K8" s="32">
        <f>ROUND('[1]RDG prema FINREP'!K8,0)</f>
        <v>154771038</v>
      </c>
    </row>
    <row r="9" spans="1:11" x14ac:dyDescent="0.2">
      <c r="A9" s="263" t="s">
        <v>74</v>
      </c>
      <c r="B9" s="263"/>
      <c r="C9" s="263"/>
      <c r="D9" s="263"/>
      <c r="E9" s="263"/>
      <c r="F9" s="263"/>
      <c r="G9" s="5">
        <v>2</v>
      </c>
      <c r="H9" s="32">
        <f>ROUND('[1]RDG prema FINREP'!H9,0)</f>
        <v>56090574</v>
      </c>
      <c r="I9" s="32">
        <f>ROUND('[1]RDG prema FINREP'!I9,0)</f>
        <v>29376604</v>
      </c>
      <c r="J9" s="32">
        <f>ROUND('[1]RDG prema FINREP'!J9,0)</f>
        <v>34178081</v>
      </c>
      <c r="K9" s="32">
        <f>ROUND('[1]RDG prema FINREP'!K9,0)</f>
        <v>16346302</v>
      </c>
    </row>
    <row r="10" spans="1:11" x14ac:dyDescent="0.2">
      <c r="A10" s="263" t="s">
        <v>76</v>
      </c>
      <c r="B10" s="263"/>
      <c r="C10" s="263"/>
      <c r="D10" s="263"/>
      <c r="E10" s="263"/>
      <c r="F10" s="263"/>
      <c r="G10" s="5">
        <v>3</v>
      </c>
      <c r="H10" s="32">
        <f>ROUND('[1]RDG prema FINREP'!H10,0)</f>
        <v>0</v>
      </c>
      <c r="I10" s="32">
        <f>ROUND('[1]RDG prema FINREP'!I10,0)</f>
        <v>0</v>
      </c>
      <c r="J10" s="32">
        <f>ROUND('[1]RDG prema FINREP'!J10,0)</f>
        <v>0</v>
      </c>
      <c r="K10" s="32">
        <f>ROUND('[1]RDG prema FINREP'!K10,0)</f>
        <v>0</v>
      </c>
    </row>
    <row r="11" spans="1:11" x14ac:dyDescent="0.2">
      <c r="A11" s="263" t="s">
        <v>77</v>
      </c>
      <c r="B11" s="263"/>
      <c r="C11" s="263"/>
      <c r="D11" s="263"/>
      <c r="E11" s="263"/>
      <c r="F11" s="263"/>
      <c r="G11" s="5">
        <v>4</v>
      </c>
      <c r="H11" s="32">
        <f>ROUND('[1]RDG prema FINREP'!H11,0)</f>
        <v>803141</v>
      </c>
      <c r="I11" s="32">
        <f>ROUND('[1]RDG prema FINREP'!I11,0)</f>
        <v>788658</v>
      </c>
      <c r="J11" s="32">
        <f>ROUND('[1]RDG prema FINREP'!J11,0)</f>
        <v>3601395</v>
      </c>
      <c r="K11" s="32">
        <f>ROUND('[1]RDG prema FINREP'!K11,0)</f>
        <v>3582440</v>
      </c>
    </row>
    <row r="12" spans="1:11" x14ac:dyDescent="0.2">
      <c r="A12" s="263" t="s">
        <v>78</v>
      </c>
      <c r="B12" s="263"/>
      <c r="C12" s="263"/>
      <c r="D12" s="263"/>
      <c r="E12" s="263"/>
      <c r="F12" s="263"/>
      <c r="G12" s="5">
        <v>5</v>
      </c>
      <c r="H12" s="32">
        <f>ROUND('[1]RDG prema FINREP'!H12,0)</f>
        <v>240368186</v>
      </c>
      <c r="I12" s="32">
        <f>ROUND('[1]RDG prema FINREP'!I12,0)</f>
        <v>127813088</v>
      </c>
      <c r="J12" s="32">
        <f>ROUND('[1]RDG prema FINREP'!J12,0)</f>
        <v>246148347</v>
      </c>
      <c r="K12" s="32">
        <f>ROUND('[1]RDG prema FINREP'!K12,0)</f>
        <v>132500767</v>
      </c>
    </row>
    <row r="13" spans="1:11" x14ac:dyDescent="0.2">
      <c r="A13" s="263" t="s">
        <v>79</v>
      </c>
      <c r="B13" s="263"/>
      <c r="C13" s="263"/>
      <c r="D13" s="263"/>
      <c r="E13" s="263"/>
      <c r="F13" s="263"/>
      <c r="G13" s="5">
        <v>6</v>
      </c>
      <c r="H13" s="32">
        <f>ROUND('[1]RDG prema FINREP'!H13,0)</f>
        <v>149726521</v>
      </c>
      <c r="I13" s="32">
        <f>ROUND('[1]RDG prema FINREP'!I13,0)</f>
        <v>79785727</v>
      </c>
      <c r="J13" s="32">
        <f>ROUND('[1]RDG prema FINREP'!J13,0)</f>
        <v>151173695</v>
      </c>
      <c r="K13" s="32">
        <f>ROUND('[1]RDG prema FINREP'!K13,0)</f>
        <v>80153963</v>
      </c>
    </row>
    <row r="14" spans="1:11" ht="40.15" customHeight="1" x14ac:dyDescent="0.2">
      <c r="A14" s="263" t="s">
        <v>80</v>
      </c>
      <c r="B14" s="263"/>
      <c r="C14" s="263"/>
      <c r="D14" s="263"/>
      <c r="E14" s="263"/>
      <c r="F14" s="263"/>
      <c r="G14" s="5">
        <v>7</v>
      </c>
      <c r="H14" s="32">
        <f>ROUND('[1]RDG prema FINREP'!H14,0)</f>
        <v>0</v>
      </c>
      <c r="I14" s="32">
        <f>ROUND('[1]RDG prema FINREP'!I14,0)</f>
        <v>0</v>
      </c>
      <c r="J14" s="32">
        <f>ROUND('[1]RDG prema FINREP'!J14,0)</f>
        <v>4079683</v>
      </c>
      <c r="K14" s="32">
        <f>ROUND('[1]RDG prema FINREP'!K14,0)</f>
        <v>0</v>
      </c>
    </row>
    <row r="15" spans="1:11" ht="24.6" customHeight="1" x14ac:dyDescent="0.2">
      <c r="A15" s="263" t="s">
        <v>81</v>
      </c>
      <c r="B15" s="263"/>
      <c r="C15" s="263"/>
      <c r="D15" s="263"/>
      <c r="E15" s="263"/>
      <c r="F15" s="263"/>
      <c r="G15" s="5">
        <v>8</v>
      </c>
      <c r="H15" s="32">
        <f>ROUND('[1]RDG prema FINREP'!H15,0)</f>
        <v>19529782</v>
      </c>
      <c r="I15" s="32">
        <f>ROUND('[1]RDG prema FINREP'!I15,0)</f>
        <v>9019229</v>
      </c>
      <c r="J15" s="32">
        <f>ROUND('[1]RDG prema FINREP'!J15,0)</f>
        <v>39289909</v>
      </c>
      <c r="K15" s="32">
        <f>ROUND('[1]RDG prema FINREP'!K15,0)</f>
        <v>21052121</v>
      </c>
    </row>
    <row r="16" spans="1:11" ht="27" customHeight="1" x14ac:dyDescent="0.2">
      <c r="A16" s="263" t="s">
        <v>82</v>
      </c>
      <c r="B16" s="263"/>
      <c r="C16" s="263"/>
      <c r="D16" s="263"/>
      <c r="E16" s="263"/>
      <c r="F16" s="263"/>
      <c r="G16" s="5">
        <v>9</v>
      </c>
      <c r="H16" s="32">
        <f>ROUND('[1]RDG prema FINREP'!H16,0)</f>
        <v>0</v>
      </c>
      <c r="I16" s="32">
        <f>ROUND('[1]RDG prema FINREP'!I16,0)</f>
        <v>0</v>
      </c>
      <c r="J16" s="32">
        <f>ROUND('[1]RDG prema FINREP'!J16,0)</f>
        <v>2027</v>
      </c>
      <c r="K16" s="32">
        <f>ROUND('[1]RDG prema FINREP'!K16,0)</f>
        <v>0</v>
      </c>
    </row>
    <row r="17" spans="1:11" ht="22.15" customHeight="1" x14ac:dyDescent="0.2">
      <c r="A17" s="263" t="s">
        <v>83</v>
      </c>
      <c r="B17" s="263"/>
      <c r="C17" s="263"/>
      <c r="D17" s="263"/>
      <c r="E17" s="263"/>
      <c r="F17" s="263"/>
      <c r="G17" s="5">
        <v>10</v>
      </c>
      <c r="H17" s="32">
        <f>ROUND('[1]RDG prema FINREP'!H17,0)</f>
        <v>0</v>
      </c>
      <c r="I17" s="32">
        <f>ROUND('[1]RDG prema FINREP'!I17,0)</f>
        <v>0</v>
      </c>
      <c r="J17" s="32">
        <f>ROUND('[1]RDG prema FINREP'!J17,0)</f>
        <v>0</v>
      </c>
      <c r="K17" s="32">
        <f>ROUND('[1]RDG prema FINREP'!K17,0)</f>
        <v>0</v>
      </c>
    </row>
    <row r="18" spans="1:11" x14ac:dyDescent="0.2">
      <c r="A18" s="263" t="s">
        <v>84</v>
      </c>
      <c r="B18" s="263"/>
      <c r="C18" s="263"/>
      <c r="D18" s="263"/>
      <c r="E18" s="263"/>
      <c r="F18" s="263"/>
      <c r="G18" s="5">
        <v>11</v>
      </c>
      <c r="H18" s="32">
        <f>ROUND('[1]RDG prema FINREP'!H18,0)</f>
        <v>0</v>
      </c>
      <c r="I18" s="32">
        <f>ROUND('[1]RDG prema FINREP'!I18,0)</f>
        <v>0</v>
      </c>
      <c r="J18" s="32">
        <f>ROUND('[1]RDG prema FINREP'!J18,0)</f>
        <v>0</v>
      </c>
      <c r="K18" s="32">
        <f>ROUND('[1]RDG prema FINREP'!K18,0)</f>
        <v>0</v>
      </c>
    </row>
    <row r="19" spans="1:11" x14ac:dyDescent="0.2">
      <c r="A19" s="263" t="s">
        <v>85</v>
      </c>
      <c r="B19" s="263"/>
      <c r="C19" s="263"/>
      <c r="D19" s="263"/>
      <c r="E19" s="263"/>
      <c r="F19" s="263"/>
      <c r="G19" s="5">
        <v>12</v>
      </c>
      <c r="H19" s="32">
        <f>ROUND('[1]RDG prema FINREP'!H19,0)</f>
        <v>-1216563</v>
      </c>
      <c r="I19" s="32">
        <f>ROUND('[1]RDG prema FINREP'!I19,0)</f>
        <v>-2400682</v>
      </c>
      <c r="J19" s="32">
        <f>ROUND('[1]RDG prema FINREP'!J19,0)</f>
        <v>-1583420</v>
      </c>
      <c r="K19" s="32">
        <f>ROUND('[1]RDG prema FINREP'!K19,0)</f>
        <v>-737820</v>
      </c>
    </row>
    <row r="20" spans="1:11" x14ac:dyDescent="0.2">
      <c r="A20" s="263" t="s">
        <v>86</v>
      </c>
      <c r="B20" s="263"/>
      <c r="C20" s="263"/>
      <c r="D20" s="263"/>
      <c r="E20" s="263"/>
      <c r="F20" s="263"/>
      <c r="G20" s="5">
        <v>13</v>
      </c>
      <c r="H20" s="32">
        <f>ROUND('[1]RDG prema FINREP'!H20,0)</f>
        <v>0</v>
      </c>
      <c r="I20" s="32">
        <f>ROUND('[1]RDG prema FINREP'!I20,0)</f>
        <v>0</v>
      </c>
      <c r="J20" s="32">
        <f>ROUND('[1]RDG prema FINREP'!J20,0)</f>
        <v>0</v>
      </c>
      <c r="K20" s="32">
        <f>ROUND('[1]RDG prema FINREP'!K20,0)</f>
        <v>0</v>
      </c>
    </row>
    <row r="21" spans="1:11" x14ac:dyDescent="0.2">
      <c r="A21" s="263" t="s">
        <v>87</v>
      </c>
      <c r="B21" s="263"/>
      <c r="C21" s="263"/>
      <c r="D21" s="263"/>
      <c r="E21" s="263"/>
      <c r="F21" s="263"/>
      <c r="G21" s="5">
        <v>14</v>
      </c>
      <c r="H21" s="32">
        <f>ROUND('[1]RDG prema FINREP'!H21,0)</f>
        <v>3928441</v>
      </c>
      <c r="I21" s="32">
        <f>ROUND('[1]RDG prema FINREP'!I21,0)</f>
        <v>1374869</v>
      </c>
      <c r="J21" s="32">
        <f>ROUND('[1]RDG prema FINREP'!J21,0)</f>
        <v>2165863</v>
      </c>
      <c r="K21" s="32">
        <f>ROUND('[1]RDG prema FINREP'!K21,0)</f>
        <v>1416795</v>
      </c>
    </row>
    <row r="22" spans="1:11" x14ac:dyDescent="0.2">
      <c r="A22" s="263" t="s">
        <v>88</v>
      </c>
      <c r="B22" s="263"/>
      <c r="C22" s="263"/>
      <c r="D22" s="263"/>
      <c r="E22" s="263"/>
      <c r="F22" s="263"/>
      <c r="G22" s="5">
        <v>15</v>
      </c>
      <c r="H22" s="32">
        <f>ROUND('[1]RDG prema FINREP'!H22,0)</f>
        <v>22747307</v>
      </c>
      <c r="I22" s="32">
        <f>ROUND('[1]RDG prema FINREP'!I22,0)</f>
        <v>12098520</v>
      </c>
      <c r="J22" s="32">
        <f>ROUND('[1]RDG prema FINREP'!J22,0)</f>
        <v>21132444</v>
      </c>
      <c r="K22" s="32">
        <f>ROUND('[1]RDG prema FINREP'!K22,0)</f>
        <v>10485286</v>
      </c>
    </row>
    <row r="23" spans="1:11" ht="25.9" customHeight="1" x14ac:dyDescent="0.2">
      <c r="A23" s="252" t="s">
        <v>89</v>
      </c>
      <c r="B23" s="252"/>
      <c r="C23" s="252"/>
      <c r="D23" s="252"/>
      <c r="E23" s="252"/>
      <c r="F23" s="252"/>
      <c r="G23" s="4">
        <v>16</v>
      </c>
      <c r="H23" s="33">
        <f>H8-H9-H10+H11+H12-H13+H14+H15+H16+H17+H18+H19+H20+H21-H22</f>
        <v>342345655</v>
      </c>
      <c r="I23" s="33">
        <f t="shared" ref="I23:K23" si="0">I8-I9-I10+I11+I12-I13+I14+I15+I16+I17+I18+I19+I20+I21-I22</f>
        <v>172179781</v>
      </c>
      <c r="J23" s="33">
        <f t="shared" si="0"/>
        <v>383606208</v>
      </c>
      <c r="K23" s="33">
        <f t="shared" si="0"/>
        <v>205599790</v>
      </c>
    </row>
    <row r="24" spans="1:11" x14ac:dyDescent="0.2">
      <c r="A24" s="263" t="s">
        <v>90</v>
      </c>
      <c r="B24" s="263"/>
      <c r="C24" s="263"/>
      <c r="D24" s="263"/>
      <c r="E24" s="263"/>
      <c r="F24" s="263"/>
      <c r="G24" s="5">
        <v>17</v>
      </c>
      <c r="H24" s="32">
        <f>ROUND('[1]RDG prema FINREP'!H24,0)</f>
        <v>181790769</v>
      </c>
      <c r="I24" s="32">
        <f>ROUND('[1]RDG prema FINREP'!I24,0)</f>
        <v>92191874</v>
      </c>
      <c r="J24" s="32">
        <f>ROUND('[1]RDG prema FINREP'!J24,0)</f>
        <v>193729982</v>
      </c>
      <c r="K24" s="32">
        <f>ROUND('[1]RDG prema FINREP'!K24,0)</f>
        <v>102139830</v>
      </c>
    </row>
    <row r="25" spans="1:11" x14ac:dyDescent="0.2">
      <c r="A25" s="263" t="s">
        <v>91</v>
      </c>
      <c r="B25" s="263"/>
      <c r="C25" s="263"/>
      <c r="D25" s="263"/>
      <c r="E25" s="263"/>
      <c r="F25" s="263"/>
      <c r="G25" s="5">
        <v>18</v>
      </c>
      <c r="H25" s="32">
        <f>ROUND('[1]RDG prema FINREP'!H25,0)</f>
        <v>22769143</v>
      </c>
      <c r="I25" s="32">
        <f>ROUND('[1]RDG prema FINREP'!I25,0)</f>
        <v>11434855</v>
      </c>
      <c r="J25" s="32">
        <f>ROUND('[1]RDG prema FINREP'!J25,0)</f>
        <v>24723231</v>
      </c>
      <c r="K25" s="32">
        <f>ROUND('[1]RDG prema FINREP'!K25,0)</f>
        <v>12566193</v>
      </c>
    </row>
    <row r="26" spans="1:11" x14ac:dyDescent="0.2">
      <c r="A26" s="263" t="s">
        <v>92</v>
      </c>
      <c r="B26" s="263"/>
      <c r="C26" s="263"/>
      <c r="D26" s="263"/>
      <c r="E26" s="263"/>
      <c r="F26" s="263"/>
      <c r="G26" s="5">
        <v>19</v>
      </c>
      <c r="H26" s="32">
        <f>ROUND('[1]RDG prema FINREP'!H26,0)</f>
        <v>-7482648</v>
      </c>
      <c r="I26" s="32">
        <f>ROUND('[1]RDG prema FINREP'!I26,0)</f>
        <v>-4153611</v>
      </c>
      <c r="J26" s="32">
        <f>ROUND('[1]RDG prema FINREP'!J26,0)</f>
        <v>-6399161</v>
      </c>
      <c r="K26" s="32">
        <f>ROUND('[1]RDG prema FINREP'!K26,0)</f>
        <v>-6399161</v>
      </c>
    </row>
    <row r="27" spans="1:11" x14ac:dyDescent="0.2">
      <c r="A27" s="263" t="s">
        <v>93</v>
      </c>
      <c r="B27" s="263"/>
      <c r="C27" s="263"/>
      <c r="D27" s="263"/>
      <c r="E27" s="263"/>
      <c r="F27" s="263"/>
      <c r="G27" s="5">
        <v>20</v>
      </c>
      <c r="H27" s="32">
        <f>ROUND('[1]RDG prema FINREP'!H27,0)</f>
        <v>-4222325</v>
      </c>
      <c r="I27" s="32">
        <f>ROUND('[1]RDG prema FINREP'!I27,0)</f>
        <v>-3808052</v>
      </c>
      <c r="J27" s="32">
        <f>ROUND('[1]RDG prema FINREP'!J27,0)</f>
        <v>-11101814</v>
      </c>
      <c r="K27" s="32">
        <f>ROUND('[1]RDG prema FINREP'!K27,0)</f>
        <v>-15413632</v>
      </c>
    </row>
    <row r="28" spans="1:11" ht="24.6" customHeight="1" x14ac:dyDescent="0.2">
      <c r="A28" s="263" t="s">
        <v>94</v>
      </c>
      <c r="B28" s="263"/>
      <c r="C28" s="263"/>
      <c r="D28" s="263"/>
      <c r="E28" s="263"/>
      <c r="F28" s="263"/>
      <c r="G28" s="5">
        <v>21</v>
      </c>
      <c r="H28" s="32">
        <f>ROUND('[1]RDG prema FINREP'!H28,0)</f>
        <v>19066671</v>
      </c>
      <c r="I28" s="32">
        <f>ROUND('[1]RDG prema FINREP'!I28,0)</f>
        <v>33439453</v>
      </c>
      <c r="J28" s="32">
        <f>ROUND('[1]RDG prema FINREP'!J28,0)</f>
        <v>16847469</v>
      </c>
      <c r="K28" s="32">
        <f>ROUND('[1]RDG prema FINREP'!K28,0)</f>
        <v>30542351</v>
      </c>
    </row>
    <row r="29" spans="1:11" ht="24.6" customHeight="1" x14ac:dyDescent="0.2">
      <c r="A29" s="263" t="s">
        <v>95</v>
      </c>
      <c r="B29" s="263"/>
      <c r="C29" s="263"/>
      <c r="D29" s="263"/>
      <c r="E29" s="263"/>
      <c r="F29" s="263"/>
      <c r="G29" s="5">
        <v>22</v>
      </c>
      <c r="H29" s="32">
        <f>ROUND('[1]RDG prema FINREP'!H29,0)</f>
        <v>0</v>
      </c>
      <c r="I29" s="32">
        <f>ROUND('[1]RDG prema FINREP'!I29,0)</f>
        <v>0</v>
      </c>
      <c r="J29" s="32">
        <f>ROUND('[1]RDG prema FINREP'!J29,0)</f>
        <v>0</v>
      </c>
      <c r="K29" s="32">
        <f>ROUND('[1]RDG prema FINREP'!K29,0)</f>
        <v>0</v>
      </c>
    </row>
    <row r="30" spans="1:11" ht="24.6" customHeight="1" x14ac:dyDescent="0.2">
      <c r="A30" s="263" t="s">
        <v>96</v>
      </c>
      <c r="B30" s="263"/>
      <c r="C30" s="263"/>
      <c r="D30" s="263"/>
      <c r="E30" s="263"/>
      <c r="F30" s="263"/>
      <c r="G30" s="5">
        <v>23</v>
      </c>
      <c r="H30" s="32">
        <f>ROUND('[1]RDG prema FINREP'!H30,0)</f>
        <v>66523</v>
      </c>
      <c r="I30" s="32">
        <f>ROUND('[1]RDG prema FINREP'!I30,0)</f>
        <v>66523</v>
      </c>
      <c r="J30" s="32">
        <f>ROUND('[1]RDG prema FINREP'!J30,0)</f>
        <v>0</v>
      </c>
      <c r="K30" s="32">
        <f>ROUND('[1]RDG prema FINREP'!K30,0)</f>
        <v>0</v>
      </c>
    </row>
    <row r="31" spans="1:11" x14ac:dyDescent="0.2">
      <c r="A31" s="263" t="s">
        <v>97</v>
      </c>
      <c r="B31" s="263"/>
      <c r="C31" s="263"/>
      <c r="D31" s="263"/>
      <c r="E31" s="263"/>
      <c r="F31" s="263"/>
      <c r="G31" s="5">
        <v>24</v>
      </c>
      <c r="H31" s="32">
        <f>ROUND('[1]RDG prema FINREP'!H31,0)</f>
        <v>0</v>
      </c>
      <c r="I31" s="32">
        <f>ROUND('[1]RDG prema FINREP'!I31,0)</f>
        <v>0</v>
      </c>
      <c r="J31" s="32">
        <f>ROUND('[1]RDG prema FINREP'!J31,0)</f>
        <v>0</v>
      </c>
      <c r="K31" s="32">
        <f>ROUND('[1]RDG prema FINREP'!K31,0)</f>
        <v>0</v>
      </c>
    </row>
    <row r="32" spans="1:11" ht="23.45" customHeight="1" x14ac:dyDescent="0.2">
      <c r="A32" s="263" t="s">
        <v>98</v>
      </c>
      <c r="B32" s="263"/>
      <c r="C32" s="263"/>
      <c r="D32" s="263"/>
      <c r="E32" s="263"/>
      <c r="F32" s="263"/>
      <c r="G32" s="5">
        <v>25</v>
      </c>
      <c r="H32" s="32">
        <f>ROUND('[1]RDG prema FINREP'!H32,0)</f>
        <v>0</v>
      </c>
      <c r="I32" s="32">
        <f>ROUND('[1]RDG prema FINREP'!I32,0)</f>
        <v>0</v>
      </c>
      <c r="J32" s="32">
        <f>ROUND('[1]RDG prema FINREP'!J32,0)</f>
        <v>0</v>
      </c>
      <c r="K32" s="32">
        <f>ROUND('[1]RDG prema FINREP'!K32,0)</f>
        <v>0</v>
      </c>
    </row>
    <row r="33" spans="1:11" ht="23.45" customHeight="1" x14ac:dyDescent="0.2">
      <c r="A33" s="263" t="s">
        <v>99</v>
      </c>
      <c r="B33" s="263"/>
      <c r="C33" s="263"/>
      <c r="D33" s="263"/>
      <c r="E33" s="263"/>
      <c r="F33" s="263"/>
      <c r="G33" s="5">
        <v>26</v>
      </c>
      <c r="H33" s="32">
        <f>ROUND('[1]RDG prema FINREP'!H33,0)</f>
        <v>0</v>
      </c>
      <c r="I33" s="32">
        <f>ROUND('[1]RDG prema FINREP'!I33,0)</f>
        <v>0</v>
      </c>
      <c r="J33" s="32">
        <f>ROUND('[1]RDG prema FINREP'!J33,0)</f>
        <v>0</v>
      </c>
      <c r="K33" s="32">
        <f>ROUND('[1]RDG prema FINREP'!K33,0)</f>
        <v>0</v>
      </c>
    </row>
    <row r="34" spans="1:11" ht="23.45" customHeight="1" x14ac:dyDescent="0.2">
      <c r="A34" s="253" t="s">
        <v>100</v>
      </c>
      <c r="B34" s="253"/>
      <c r="C34" s="253"/>
      <c r="D34" s="253"/>
      <c r="E34" s="253"/>
      <c r="F34" s="253"/>
      <c r="G34" s="4">
        <v>27</v>
      </c>
      <c r="H34" s="33">
        <f>H23-H24-H25+H26-H27-H28-H29-H30+H31+H32+H33</f>
        <v>115392226</v>
      </c>
      <c r="I34" s="33">
        <f t="shared" ref="I34:K34" si="1">I23-I24-I25+I26-I27-I28-I29-I30+I31+I32+I33</f>
        <v>34701517</v>
      </c>
      <c r="J34" s="33">
        <f t="shared" si="1"/>
        <v>153008179</v>
      </c>
      <c r="K34" s="33">
        <f t="shared" si="1"/>
        <v>69365887</v>
      </c>
    </row>
    <row r="35" spans="1:11" ht="23.45" customHeight="1" x14ac:dyDescent="0.2">
      <c r="A35" s="263" t="s">
        <v>101</v>
      </c>
      <c r="B35" s="263"/>
      <c r="C35" s="263"/>
      <c r="D35" s="263"/>
      <c r="E35" s="263"/>
      <c r="F35" s="263"/>
      <c r="G35" s="5">
        <v>28</v>
      </c>
      <c r="H35" s="32">
        <f>ROUND('[1]RDG prema FINREP'!H35,0)</f>
        <v>21032219</v>
      </c>
      <c r="I35" s="32">
        <f>ROUND('[1]RDG prema FINREP'!I35,0)</f>
        <v>6507904</v>
      </c>
      <c r="J35" s="32">
        <f>ROUND('[1]RDG prema FINREP'!J35,0)</f>
        <v>29524802</v>
      </c>
      <c r="K35" s="32">
        <f>ROUND('[1]RDG prema FINREP'!K35,0)</f>
        <v>12415361</v>
      </c>
    </row>
    <row r="36" spans="1:11" ht="23.45" customHeight="1" x14ac:dyDescent="0.2">
      <c r="A36" s="253" t="s">
        <v>102</v>
      </c>
      <c r="B36" s="253"/>
      <c r="C36" s="253"/>
      <c r="D36" s="253"/>
      <c r="E36" s="253"/>
      <c r="F36" s="253"/>
      <c r="G36" s="4">
        <v>29</v>
      </c>
      <c r="H36" s="33">
        <f>H34-H35</f>
        <v>94360007</v>
      </c>
      <c r="I36" s="33">
        <f t="shared" ref="I36:K36" si="2">I34-I35</f>
        <v>28193613</v>
      </c>
      <c r="J36" s="33">
        <f t="shared" si="2"/>
        <v>123483377</v>
      </c>
      <c r="K36" s="33">
        <f t="shared" si="2"/>
        <v>56950526</v>
      </c>
    </row>
    <row r="37" spans="1:11" ht="23.45" customHeight="1" x14ac:dyDescent="0.2">
      <c r="A37" s="253" t="s">
        <v>103</v>
      </c>
      <c r="B37" s="253"/>
      <c r="C37" s="253"/>
      <c r="D37" s="253"/>
      <c r="E37" s="253"/>
      <c r="F37" s="253"/>
      <c r="G37" s="4">
        <v>30</v>
      </c>
      <c r="H37" s="33">
        <f>H38-H39</f>
        <v>0</v>
      </c>
      <c r="I37" s="33">
        <f t="shared" ref="I37:K37" si="3">I38-I39</f>
        <v>0</v>
      </c>
      <c r="J37" s="33">
        <f t="shared" si="3"/>
        <v>0</v>
      </c>
      <c r="K37" s="33">
        <f t="shared" si="3"/>
        <v>0</v>
      </c>
    </row>
    <row r="38" spans="1:11" ht="23.45" customHeight="1" x14ac:dyDescent="0.2">
      <c r="A38" s="263" t="s">
        <v>104</v>
      </c>
      <c r="B38" s="263"/>
      <c r="C38" s="263"/>
      <c r="D38" s="263"/>
      <c r="E38" s="263"/>
      <c r="F38" s="263"/>
      <c r="G38" s="5">
        <v>31</v>
      </c>
      <c r="H38" s="32">
        <f>ROUND('[1]RDG prema FINREP'!H38,0)</f>
        <v>0</v>
      </c>
      <c r="I38" s="32">
        <f>ROUND('[1]RDG prema FINREP'!I38,0)</f>
        <v>0</v>
      </c>
      <c r="J38" s="32">
        <f>ROUND('[1]RDG prema FINREP'!J38,0)</f>
        <v>0</v>
      </c>
      <c r="K38" s="32">
        <f>ROUND('[1]RDG prema FINREP'!K38,0)</f>
        <v>0</v>
      </c>
    </row>
    <row r="39" spans="1:11" ht="23.45" customHeight="1" x14ac:dyDescent="0.2">
      <c r="A39" s="263" t="s">
        <v>105</v>
      </c>
      <c r="B39" s="263"/>
      <c r="C39" s="263"/>
      <c r="D39" s="263"/>
      <c r="E39" s="263"/>
      <c r="F39" s="263"/>
      <c r="G39" s="5">
        <v>32</v>
      </c>
      <c r="H39" s="32">
        <f>ROUND('[1]RDG prema FINREP'!H39,0)</f>
        <v>0</v>
      </c>
      <c r="I39" s="32">
        <f>ROUND('[1]RDG prema FINREP'!I39,0)</f>
        <v>0</v>
      </c>
      <c r="J39" s="32">
        <f>ROUND('[1]RDG prema FINREP'!J39,0)</f>
        <v>0</v>
      </c>
      <c r="K39" s="32">
        <f>ROUND('[1]RDG prema FINREP'!K39,0)</f>
        <v>0</v>
      </c>
    </row>
    <row r="40" spans="1:11" x14ac:dyDescent="0.2">
      <c r="A40" s="253" t="s">
        <v>106</v>
      </c>
      <c r="B40" s="253"/>
      <c r="C40" s="253"/>
      <c r="D40" s="253"/>
      <c r="E40" s="253"/>
      <c r="F40" s="253"/>
      <c r="G40" s="4">
        <v>33</v>
      </c>
      <c r="H40" s="33">
        <f>H36+H37</f>
        <v>94360007</v>
      </c>
      <c r="I40" s="33">
        <f>I36+I37</f>
        <v>28193613</v>
      </c>
      <c r="J40" s="33">
        <f>J36+J37</f>
        <v>123483377</v>
      </c>
      <c r="K40" s="33">
        <f>K36+K37</f>
        <v>56950526</v>
      </c>
    </row>
    <row r="41" spans="1:11" x14ac:dyDescent="0.2">
      <c r="A41" s="263" t="s">
        <v>107</v>
      </c>
      <c r="B41" s="263"/>
      <c r="C41" s="263"/>
      <c r="D41" s="263"/>
      <c r="E41" s="263"/>
      <c r="F41" s="263"/>
      <c r="G41" s="5">
        <v>34</v>
      </c>
      <c r="H41" s="32">
        <f>ROUND('[1]RDG prema FINREP'!H41,0)</f>
        <v>0</v>
      </c>
      <c r="I41" s="32">
        <f>ROUND('[1]RDG prema FINREP'!I41,0)</f>
        <v>0</v>
      </c>
      <c r="J41" s="32">
        <f>ROUND('[1]RDG prema FINREP'!J41,0)</f>
        <v>0</v>
      </c>
      <c r="K41" s="32">
        <f>ROUND('[1]RDG prema FINREP'!K41,0)</f>
        <v>0</v>
      </c>
    </row>
    <row r="42" spans="1:11" x14ac:dyDescent="0.2">
      <c r="A42" s="263" t="s">
        <v>108</v>
      </c>
      <c r="B42" s="263"/>
      <c r="C42" s="263"/>
      <c r="D42" s="263"/>
      <c r="E42" s="263"/>
      <c r="F42" s="263"/>
      <c r="G42" s="5">
        <v>35</v>
      </c>
      <c r="H42" s="32">
        <f>ROUND('[1]RDG prema FINREP'!H42,0)</f>
        <v>94360007</v>
      </c>
      <c r="I42" s="32">
        <f>ROUND('[1]RDG prema FINREP'!I42,0)</f>
        <v>28193613</v>
      </c>
      <c r="J42" s="32">
        <f>ROUND('[1]RDG prema FINREP'!J42,0)</f>
        <v>123483377</v>
      </c>
      <c r="K42" s="32">
        <f>ROUND('[1]RDG prema FINREP'!K42,0)</f>
        <v>56950526</v>
      </c>
    </row>
    <row r="43" spans="1:11" x14ac:dyDescent="0.2">
      <c r="A43" s="254" t="s">
        <v>17</v>
      </c>
      <c r="B43" s="254"/>
      <c r="C43" s="254"/>
      <c r="D43" s="254"/>
      <c r="E43" s="254"/>
      <c r="F43" s="254"/>
      <c r="G43" s="259"/>
      <c r="H43" s="259"/>
      <c r="I43" s="259"/>
      <c r="J43" s="230"/>
      <c r="K43" s="230"/>
    </row>
    <row r="44" spans="1:11" x14ac:dyDescent="0.2">
      <c r="A44" s="252" t="s">
        <v>109</v>
      </c>
      <c r="B44" s="252"/>
      <c r="C44" s="252"/>
      <c r="D44" s="252"/>
      <c r="E44" s="252"/>
      <c r="F44" s="252"/>
      <c r="G44" s="4">
        <v>36</v>
      </c>
      <c r="H44" s="33">
        <f>H40</f>
        <v>94360007</v>
      </c>
      <c r="I44" s="33">
        <f>I40</f>
        <v>28193613</v>
      </c>
      <c r="J44" s="33">
        <f>J40</f>
        <v>123483377</v>
      </c>
      <c r="K44" s="33">
        <f>K40</f>
        <v>56950526</v>
      </c>
    </row>
    <row r="45" spans="1:11" x14ac:dyDescent="0.2">
      <c r="A45" s="252" t="s">
        <v>235</v>
      </c>
      <c r="B45" s="252"/>
      <c r="C45" s="252"/>
      <c r="D45" s="252"/>
      <c r="E45" s="252"/>
      <c r="F45" s="252"/>
      <c r="G45" s="4">
        <v>37</v>
      </c>
      <c r="H45" s="34">
        <f>H46+H58</f>
        <v>102793</v>
      </c>
      <c r="I45" s="34">
        <f>I46+I58</f>
        <v>-8821542</v>
      </c>
      <c r="J45" s="34">
        <f>J46+J58</f>
        <v>121373140</v>
      </c>
      <c r="K45" s="34">
        <f>K46+K58</f>
        <v>73335157</v>
      </c>
    </row>
    <row r="46" spans="1:11" ht="26.45" customHeight="1" x14ac:dyDescent="0.2">
      <c r="A46" s="251" t="s">
        <v>236</v>
      </c>
      <c r="B46" s="251"/>
      <c r="C46" s="251"/>
      <c r="D46" s="251"/>
      <c r="E46" s="251"/>
      <c r="F46" s="251"/>
      <c r="G46" s="4">
        <v>38</v>
      </c>
      <c r="H46" s="34">
        <f>SUM(H47:H53)+H56+H57</f>
        <v>0</v>
      </c>
      <c r="I46" s="34">
        <f>SUM(I47:I53)+I56+I57</f>
        <v>0</v>
      </c>
      <c r="J46" s="34">
        <f>SUM(J47:J53)+J56+J57</f>
        <v>0</v>
      </c>
      <c r="K46" s="34">
        <f>SUM(K47:K53)+K56+K57</f>
        <v>0</v>
      </c>
    </row>
    <row r="47" spans="1:11" x14ac:dyDescent="0.2">
      <c r="A47" s="265" t="s">
        <v>110</v>
      </c>
      <c r="B47" s="265"/>
      <c r="C47" s="265"/>
      <c r="D47" s="265"/>
      <c r="E47" s="265"/>
      <c r="F47" s="265"/>
      <c r="G47" s="5">
        <v>39</v>
      </c>
      <c r="H47" s="32">
        <f>ROUND('[1]RDG prema FINREP'!H47,0)</f>
        <v>0</v>
      </c>
      <c r="I47" s="32">
        <f>ROUND('[1]RDG prema FINREP'!I47,0)</f>
        <v>0</v>
      </c>
      <c r="J47" s="32">
        <f>ROUND('[1]RDG prema FINREP'!J47,0)</f>
        <v>0</v>
      </c>
      <c r="K47" s="32">
        <f>ROUND('[1]RDG prema FINREP'!K47,0)</f>
        <v>0</v>
      </c>
    </row>
    <row r="48" spans="1:11" x14ac:dyDescent="0.2">
      <c r="A48" s="265" t="s">
        <v>111</v>
      </c>
      <c r="B48" s="265"/>
      <c r="C48" s="265"/>
      <c r="D48" s="265"/>
      <c r="E48" s="265"/>
      <c r="F48" s="265"/>
      <c r="G48" s="5">
        <v>40</v>
      </c>
      <c r="H48" s="32">
        <f>ROUND('[1]RDG prema FINREP'!H48,0)</f>
        <v>0</v>
      </c>
      <c r="I48" s="32">
        <f>ROUND('[1]RDG prema FINREP'!I48,0)</f>
        <v>0</v>
      </c>
      <c r="J48" s="32">
        <f>ROUND('[1]RDG prema FINREP'!J48,0)</f>
        <v>0</v>
      </c>
      <c r="K48" s="32">
        <f>ROUND('[1]RDG prema FINREP'!K48,0)</f>
        <v>0</v>
      </c>
    </row>
    <row r="49" spans="1:11" ht="24.6" customHeight="1" x14ac:dyDescent="0.2">
      <c r="A49" s="265" t="s">
        <v>232</v>
      </c>
      <c r="B49" s="265"/>
      <c r="C49" s="265"/>
      <c r="D49" s="265"/>
      <c r="E49" s="265"/>
      <c r="F49" s="265"/>
      <c r="G49" s="5">
        <v>41</v>
      </c>
      <c r="H49" s="32">
        <f>ROUND('[1]RDG prema FINREP'!H49,0)</f>
        <v>0</v>
      </c>
      <c r="I49" s="32">
        <f>ROUND('[1]RDG prema FINREP'!I49,0)</f>
        <v>0</v>
      </c>
      <c r="J49" s="32">
        <f>ROUND('[1]RDG prema FINREP'!J49,0)</f>
        <v>0</v>
      </c>
      <c r="K49" s="32">
        <f>ROUND('[1]RDG prema FINREP'!K49,0)</f>
        <v>0</v>
      </c>
    </row>
    <row r="50" spans="1:11" x14ac:dyDescent="0.2">
      <c r="A50" s="265" t="s">
        <v>112</v>
      </c>
      <c r="B50" s="265"/>
      <c r="C50" s="265"/>
      <c r="D50" s="265"/>
      <c r="E50" s="265"/>
      <c r="F50" s="265"/>
      <c r="G50" s="5">
        <v>42</v>
      </c>
      <c r="H50" s="32">
        <f>ROUND('[1]RDG prema FINREP'!H50,0)</f>
        <v>0</v>
      </c>
      <c r="I50" s="32">
        <f>ROUND('[1]RDG prema FINREP'!I50,0)</f>
        <v>0</v>
      </c>
      <c r="J50" s="32">
        <f>ROUND('[1]RDG prema FINREP'!J50,0)</f>
        <v>0</v>
      </c>
      <c r="K50" s="32">
        <f>ROUND('[1]RDG prema FINREP'!K50,0)</f>
        <v>0</v>
      </c>
    </row>
    <row r="51" spans="1:11" ht="27.6" customHeight="1" x14ac:dyDescent="0.2">
      <c r="A51" s="265" t="s">
        <v>233</v>
      </c>
      <c r="B51" s="265"/>
      <c r="C51" s="265"/>
      <c r="D51" s="265"/>
      <c r="E51" s="265"/>
      <c r="F51" s="265"/>
      <c r="G51" s="5">
        <v>43</v>
      </c>
      <c r="H51" s="32">
        <f>ROUND('[1]RDG prema FINREP'!H51,0)</f>
        <v>0</v>
      </c>
      <c r="I51" s="32">
        <f>ROUND('[1]RDG prema FINREP'!I51,0)</f>
        <v>0</v>
      </c>
      <c r="J51" s="32">
        <f>ROUND('[1]RDG prema FINREP'!J51,0)</f>
        <v>0</v>
      </c>
      <c r="K51" s="32">
        <f>ROUND('[1]RDG prema FINREP'!K51,0)</f>
        <v>0</v>
      </c>
    </row>
    <row r="52" spans="1:11" ht="25.15" customHeight="1" x14ac:dyDescent="0.2">
      <c r="A52" s="265" t="s">
        <v>113</v>
      </c>
      <c r="B52" s="265"/>
      <c r="C52" s="265"/>
      <c r="D52" s="265"/>
      <c r="E52" s="265"/>
      <c r="F52" s="265"/>
      <c r="G52" s="5">
        <v>44</v>
      </c>
      <c r="H52" s="32">
        <f>ROUND('[1]RDG prema FINREP'!H52,0)</f>
        <v>0</v>
      </c>
      <c r="I52" s="32">
        <f>ROUND('[1]RDG prema FINREP'!I52,0)</f>
        <v>0</v>
      </c>
      <c r="J52" s="32">
        <f>ROUND('[1]RDG prema FINREP'!J52,0)</f>
        <v>0</v>
      </c>
      <c r="K52" s="32">
        <f>ROUND('[1]RDG prema FINREP'!K52,0)</f>
        <v>0</v>
      </c>
    </row>
    <row r="53" spans="1:11" x14ac:dyDescent="0.2">
      <c r="A53" s="228" t="s">
        <v>114</v>
      </c>
      <c r="B53" s="228"/>
      <c r="C53" s="228"/>
      <c r="D53" s="228"/>
      <c r="E53" s="228"/>
      <c r="F53" s="228"/>
      <c r="G53" s="5">
        <v>45</v>
      </c>
      <c r="H53" s="32">
        <f>ROUND('[1]RDG prema FINREP'!H53,0)</f>
        <v>0</v>
      </c>
      <c r="I53" s="32">
        <f>ROUND('[1]RDG prema FINREP'!I53,0)</f>
        <v>0</v>
      </c>
      <c r="J53" s="32">
        <f>ROUND('[1]RDG prema FINREP'!J53,0)</f>
        <v>0</v>
      </c>
      <c r="K53" s="32">
        <f>ROUND('[1]RDG prema FINREP'!K53,0)</f>
        <v>0</v>
      </c>
    </row>
    <row r="54" spans="1:11" ht="12.75" customHeight="1" x14ac:dyDescent="0.2">
      <c r="A54" s="228" t="s">
        <v>115</v>
      </c>
      <c r="B54" s="228"/>
      <c r="C54" s="228"/>
      <c r="D54" s="228"/>
      <c r="E54" s="228"/>
      <c r="F54" s="228"/>
      <c r="G54" s="5">
        <v>46</v>
      </c>
      <c r="H54" s="32">
        <f>ROUND('[1]RDG prema FINREP'!H54,0)</f>
        <v>0</v>
      </c>
      <c r="I54" s="32">
        <f>ROUND('[1]RDG prema FINREP'!I54,0)</f>
        <v>0</v>
      </c>
      <c r="J54" s="32">
        <f>ROUND('[1]RDG prema FINREP'!J54,0)</f>
        <v>0</v>
      </c>
      <c r="K54" s="32">
        <f>ROUND('[1]RDG prema FINREP'!K54,0)</f>
        <v>0</v>
      </c>
    </row>
    <row r="55" spans="1:11" ht="12.75" customHeight="1" x14ac:dyDescent="0.2">
      <c r="A55" s="228" t="s">
        <v>116</v>
      </c>
      <c r="B55" s="228"/>
      <c r="C55" s="228"/>
      <c r="D55" s="228"/>
      <c r="E55" s="228"/>
      <c r="F55" s="228"/>
      <c r="G55" s="5">
        <v>47</v>
      </c>
      <c r="H55" s="32">
        <f>ROUND('[1]RDG prema FINREP'!H55,0)</f>
        <v>0</v>
      </c>
      <c r="I55" s="32">
        <f>ROUND('[1]RDG prema FINREP'!I55,0)</f>
        <v>0</v>
      </c>
      <c r="J55" s="32">
        <f>ROUND('[1]RDG prema FINREP'!J55,0)</f>
        <v>0</v>
      </c>
      <c r="K55" s="32">
        <f>ROUND('[1]RDG prema FINREP'!K55,0)</f>
        <v>0</v>
      </c>
    </row>
    <row r="56" spans="1:11" ht="12.75" customHeight="1" x14ac:dyDescent="0.2">
      <c r="A56" s="228" t="s">
        <v>117</v>
      </c>
      <c r="B56" s="228"/>
      <c r="C56" s="228"/>
      <c r="D56" s="228"/>
      <c r="E56" s="228"/>
      <c r="F56" s="228"/>
      <c r="G56" s="5">
        <v>48</v>
      </c>
      <c r="H56" s="32">
        <f>ROUND('[1]RDG prema FINREP'!H56,0)</f>
        <v>0</v>
      </c>
      <c r="I56" s="32">
        <f>ROUND('[1]RDG prema FINREP'!I56,0)</f>
        <v>0</v>
      </c>
      <c r="J56" s="32">
        <f>ROUND('[1]RDG prema FINREP'!J56,0)</f>
        <v>0</v>
      </c>
      <c r="K56" s="32">
        <f>ROUND('[1]RDG prema FINREP'!K56,0)</f>
        <v>0</v>
      </c>
    </row>
    <row r="57" spans="1:11" ht="13.9" customHeight="1" x14ac:dyDescent="0.2">
      <c r="A57" s="228" t="s">
        <v>234</v>
      </c>
      <c r="B57" s="228"/>
      <c r="C57" s="228"/>
      <c r="D57" s="228"/>
      <c r="E57" s="228"/>
      <c r="F57" s="228"/>
      <c r="G57" s="5">
        <v>49</v>
      </c>
      <c r="H57" s="32">
        <f>ROUND('[1]RDG prema FINREP'!H57,0)</f>
        <v>0</v>
      </c>
      <c r="I57" s="32">
        <f>ROUND('[1]RDG prema FINREP'!I57,0)</f>
        <v>0</v>
      </c>
      <c r="J57" s="32">
        <f>ROUND('[1]RDG prema FINREP'!J57,0)</f>
        <v>0</v>
      </c>
      <c r="K57" s="32">
        <f>ROUND('[1]RDG prema FINREP'!K57,0)</f>
        <v>0</v>
      </c>
    </row>
    <row r="58" spans="1:11" ht="23.45" customHeight="1" x14ac:dyDescent="0.2">
      <c r="A58" s="251" t="s">
        <v>237</v>
      </c>
      <c r="B58" s="251"/>
      <c r="C58" s="251"/>
      <c r="D58" s="251"/>
      <c r="E58" s="251"/>
      <c r="F58" s="251"/>
      <c r="G58" s="4">
        <v>50</v>
      </c>
      <c r="H58" s="34">
        <f>SUM(H59:H66)</f>
        <v>102793</v>
      </c>
      <c r="I58" s="34">
        <f>SUM(I59:I66)</f>
        <v>-8821542</v>
      </c>
      <c r="J58" s="34">
        <f>SUM(J59:J66)</f>
        <v>121373140</v>
      </c>
      <c r="K58" s="34">
        <f>SUM(K59:K66)</f>
        <v>73335157</v>
      </c>
    </row>
    <row r="59" spans="1:11" ht="12.75" customHeight="1" x14ac:dyDescent="0.2">
      <c r="A59" s="228" t="s">
        <v>118</v>
      </c>
      <c r="B59" s="228"/>
      <c r="C59" s="228"/>
      <c r="D59" s="228"/>
      <c r="E59" s="228"/>
      <c r="F59" s="228"/>
      <c r="G59" s="5">
        <v>51</v>
      </c>
      <c r="H59" s="32">
        <f>ROUND('[1]RDG prema FINREP'!H59,0)</f>
        <v>0</v>
      </c>
      <c r="I59" s="32">
        <f>ROUND('[1]RDG prema FINREP'!I59,0)</f>
        <v>0</v>
      </c>
      <c r="J59" s="32">
        <f>ROUND('[1]RDG prema FINREP'!J59,0)</f>
        <v>0</v>
      </c>
      <c r="K59" s="32">
        <f>ROUND('[1]RDG prema FINREP'!K59,0)</f>
        <v>0</v>
      </c>
    </row>
    <row r="60" spans="1:11" ht="12.75" customHeight="1" x14ac:dyDescent="0.2">
      <c r="A60" s="228" t="s">
        <v>119</v>
      </c>
      <c r="B60" s="228"/>
      <c r="C60" s="228"/>
      <c r="D60" s="228"/>
      <c r="E60" s="228"/>
      <c r="F60" s="228"/>
      <c r="G60" s="5">
        <v>52</v>
      </c>
      <c r="H60" s="32">
        <f>ROUND('[1]RDG prema FINREP'!H60,0)</f>
        <v>0</v>
      </c>
      <c r="I60" s="32">
        <f>ROUND('[1]RDG prema FINREP'!I60,0)</f>
        <v>0</v>
      </c>
      <c r="J60" s="32">
        <f>ROUND('[1]RDG prema FINREP'!J60,0)</f>
        <v>0</v>
      </c>
      <c r="K60" s="32">
        <f>ROUND('[1]RDG prema FINREP'!K60,0)</f>
        <v>0</v>
      </c>
    </row>
    <row r="61" spans="1:11" ht="12.75" customHeight="1" x14ac:dyDescent="0.2">
      <c r="A61" s="228" t="s">
        <v>120</v>
      </c>
      <c r="B61" s="228"/>
      <c r="C61" s="228"/>
      <c r="D61" s="228"/>
      <c r="E61" s="228"/>
      <c r="F61" s="228"/>
      <c r="G61" s="5">
        <v>53</v>
      </c>
      <c r="H61" s="32">
        <f>ROUND('[1]RDG prema FINREP'!H61,0)</f>
        <v>0</v>
      </c>
      <c r="I61" s="32">
        <f>ROUND('[1]RDG prema FINREP'!I61,0)</f>
        <v>0</v>
      </c>
      <c r="J61" s="32">
        <f>ROUND('[1]RDG prema FINREP'!J61,0)</f>
        <v>0</v>
      </c>
      <c r="K61" s="32">
        <f>ROUND('[1]RDG prema FINREP'!K61,0)</f>
        <v>0</v>
      </c>
    </row>
    <row r="62" spans="1:11" ht="12.75" customHeight="1" x14ac:dyDescent="0.2">
      <c r="A62" s="228" t="s">
        <v>121</v>
      </c>
      <c r="B62" s="228"/>
      <c r="C62" s="228"/>
      <c r="D62" s="228"/>
      <c r="E62" s="228"/>
      <c r="F62" s="228"/>
      <c r="G62" s="5">
        <v>54</v>
      </c>
      <c r="H62" s="32">
        <f>ROUND('[1]RDG prema FINREP'!H62,0)</f>
        <v>0</v>
      </c>
      <c r="I62" s="32">
        <f>ROUND('[1]RDG prema FINREP'!I62,0)</f>
        <v>0</v>
      </c>
      <c r="J62" s="32">
        <f>ROUND('[1]RDG prema FINREP'!J62,0)</f>
        <v>0</v>
      </c>
      <c r="K62" s="32">
        <f>ROUND('[1]RDG prema FINREP'!K62,0)</f>
        <v>0</v>
      </c>
    </row>
    <row r="63" spans="1:11" ht="12.75" customHeight="1" x14ac:dyDescent="0.2">
      <c r="A63" s="228" t="s">
        <v>122</v>
      </c>
      <c r="B63" s="228"/>
      <c r="C63" s="228"/>
      <c r="D63" s="228"/>
      <c r="E63" s="228"/>
      <c r="F63" s="228"/>
      <c r="G63" s="5">
        <v>55</v>
      </c>
      <c r="H63" s="32">
        <f>ROUND('[1]RDG prema FINREP'!H63,0)</f>
        <v>125357</v>
      </c>
      <c r="I63" s="32">
        <f>ROUND('[1]RDG prema FINREP'!I63,0)</f>
        <v>-10757978</v>
      </c>
      <c r="J63" s="32">
        <f>ROUND('[1]RDG prema FINREP'!J63,0)</f>
        <v>148016024</v>
      </c>
      <c r="K63" s="32">
        <f>ROUND('[1]RDG prema FINREP'!K63,0)</f>
        <v>89433118</v>
      </c>
    </row>
    <row r="64" spans="1:11" ht="12.75" customHeight="1" x14ac:dyDescent="0.2">
      <c r="A64" s="228" t="s">
        <v>112</v>
      </c>
      <c r="B64" s="228"/>
      <c r="C64" s="228"/>
      <c r="D64" s="228"/>
      <c r="E64" s="228"/>
      <c r="F64" s="228"/>
      <c r="G64" s="5">
        <v>56</v>
      </c>
      <c r="H64" s="32">
        <f>ROUND('[1]RDG prema FINREP'!H64,0)</f>
        <v>0</v>
      </c>
      <c r="I64" s="32">
        <f>ROUND('[1]RDG prema FINREP'!I64,0)</f>
        <v>0</v>
      </c>
      <c r="J64" s="32">
        <f>ROUND('[1]RDG prema FINREP'!J64,0)</f>
        <v>0</v>
      </c>
      <c r="K64" s="32">
        <f>ROUND('[1]RDG prema FINREP'!K64,0)</f>
        <v>0</v>
      </c>
    </row>
    <row r="65" spans="1:11" ht="25.15" customHeight="1" x14ac:dyDescent="0.2">
      <c r="A65" s="228" t="s">
        <v>123</v>
      </c>
      <c r="B65" s="228"/>
      <c r="C65" s="228"/>
      <c r="D65" s="228"/>
      <c r="E65" s="228"/>
      <c r="F65" s="228"/>
      <c r="G65" s="5">
        <v>57</v>
      </c>
      <c r="H65" s="32">
        <f>ROUND('[1]RDG prema FINREP'!H65,0)</f>
        <v>0</v>
      </c>
      <c r="I65" s="32">
        <f>ROUND('[1]RDG prema FINREP'!I65,0)</f>
        <v>0</v>
      </c>
      <c r="J65" s="32">
        <f>ROUND('[1]RDG prema FINREP'!J65,0)</f>
        <v>0</v>
      </c>
      <c r="K65" s="32">
        <f>ROUND('[1]RDG prema FINREP'!K65,0)</f>
        <v>0</v>
      </c>
    </row>
    <row r="66" spans="1:11" ht="24" customHeight="1" x14ac:dyDescent="0.2">
      <c r="A66" s="228" t="s">
        <v>124</v>
      </c>
      <c r="B66" s="228"/>
      <c r="C66" s="228"/>
      <c r="D66" s="228"/>
      <c r="E66" s="228"/>
      <c r="F66" s="228"/>
      <c r="G66" s="5">
        <v>58</v>
      </c>
      <c r="H66" s="32">
        <f>ROUND('[1]RDG prema FINREP'!H66,0)</f>
        <v>-22564</v>
      </c>
      <c r="I66" s="32">
        <f>ROUND('[1]RDG prema FINREP'!I66,0)</f>
        <v>1936436</v>
      </c>
      <c r="J66" s="32">
        <f>ROUND('[1]RDG prema FINREP'!J66,0)</f>
        <v>-26642884</v>
      </c>
      <c r="K66" s="32">
        <f>ROUND('[1]RDG prema FINREP'!K66,0)</f>
        <v>-16097961</v>
      </c>
    </row>
    <row r="67" spans="1:11" ht="12.75" customHeight="1" x14ac:dyDescent="0.2">
      <c r="A67" s="251" t="s">
        <v>238</v>
      </c>
      <c r="B67" s="251"/>
      <c r="C67" s="251"/>
      <c r="D67" s="251"/>
      <c r="E67" s="251"/>
      <c r="F67" s="251"/>
      <c r="G67" s="4">
        <v>59</v>
      </c>
      <c r="H67" s="34">
        <f>H44+H45</f>
        <v>94462800</v>
      </c>
      <c r="I67" s="34">
        <f>I44+I45</f>
        <v>19372071</v>
      </c>
      <c r="J67" s="34">
        <f>J44+J45</f>
        <v>244856517</v>
      </c>
      <c r="K67" s="34">
        <f>K44+K45</f>
        <v>130285683</v>
      </c>
    </row>
    <row r="68" spans="1:11" ht="12.75" customHeight="1" x14ac:dyDescent="0.2">
      <c r="A68" s="250" t="s">
        <v>125</v>
      </c>
      <c r="B68" s="250"/>
      <c r="C68" s="250"/>
      <c r="D68" s="250"/>
      <c r="E68" s="250"/>
      <c r="F68" s="250"/>
      <c r="G68" s="5">
        <v>60</v>
      </c>
      <c r="H68" s="32">
        <f>ROUND('[1]RDG prema FINREP'!H68,0)</f>
        <v>0</v>
      </c>
      <c r="I68" s="32">
        <f>ROUND('[1]RDG prema FINREP'!I68,0)</f>
        <v>0</v>
      </c>
      <c r="J68" s="32">
        <f>ROUND('[1]RDG prema FINREP'!J68,0)</f>
        <v>0</v>
      </c>
      <c r="K68" s="32">
        <f>ROUND('[1]RDG prema FINREP'!K68,0)</f>
        <v>0</v>
      </c>
    </row>
    <row r="69" spans="1:11" x14ac:dyDescent="0.2">
      <c r="A69" s="264" t="s">
        <v>126</v>
      </c>
      <c r="B69" s="264"/>
      <c r="C69" s="264"/>
      <c r="D69" s="264"/>
      <c r="E69" s="264"/>
      <c r="F69" s="264"/>
      <c r="G69" s="5">
        <v>61</v>
      </c>
      <c r="H69" s="32">
        <f>ROUND('[1]RDG prema FINREP'!H69,0)</f>
        <v>0</v>
      </c>
      <c r="I69" s="32">
        <f>ROUND('[1]RDG prema FINREP'!I69,0)</f>
        <v>0</v>
      </c>
      <c r="J69" s="32">
        <f>ROUND('[1]RDG prema FINREP'!J69,0)</f>
        <v>0</v>
      </c>
      <c r="K69" s="32">
        <f>ROUND('[1]RDG prema FINREP'!K69,0)</f>
        <v>0</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view="pageBreakPreview" zoomScale="110" zoomScaleNormal="100" workbookViewId="0">
      <selection activeCell="A5" sqref="A5:F5"/>
    </sheetView>
  </sheetViews>
  <sheetFormatPr defaultRowHeight="12.75" x14ac:dyDescent="0.2"/>
  <cols>
    <col min="1" max="7" width="9.140625" style="6"/>
    <col min="8" max="8" width="9.85546875" style="30" customWidth="1"/>
    <col min="9" max="9" width="12" style="30"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68" t="s">
        <v>180</v>
      </c>
      <c r="B1" s="285"/>
      <c r="C1" s="285"/>
      <c r="D1" s="285"/>
      <c r="E1" s="285"/>
      <c r="F1" s="285"/>
      <c r="G1" s="285"/>
      <c r="H1" s="285"/>
    </row>
    <row r="2" spans="1:9" ht="12.75" customHeight="1" x14ac:dyDescent="0.2">
      <c r="A2" s="267" t="s">
        <v>334</v>
      </c>
      <c r="B2" s="239"/>
      <c r="C2" s="239"/>
      <c r="D2" s="239"/>
      <c r="E2" s="239"/>
      <c r="F2" s="239"/>
      <c r="G2" s="239"/>
      <c r="H2" s="239"/>
    </row>
    <row r="3" spans="1:9" x14ac:dyDescent="0.2">
      <c r="A3" s="289" t="s">
        <v>12</v>
      </c>
      <c r="B3" s="290"/>
      <c r="C3" s="290"/>
      <c r="D3" s="290"/>
      <c r="E3" s="290"/>
      <c r="F3" s="290"/>
      <c r="G3" s="290"/>
      <c r="H3" s="290"/>
      <c r="I3" s="249"/>
    </row>
    <row r="4" spans="1:9" x14ac:dyDescent="0.2">
      <c r="A4" s="277" t="s">
        <v>383</v>
      </c>
      <c r="B4" s="245"/>
      <c r="C4" s="245"/>
      <c r="D4" s="245"/>
      <c r="E4" s="245"/>
      <c r="F4" s="245"/>
      <c r="G4" s="245"/>
      <c r="H4" s="245"/>
      <c r="I4" s="246"/>
    </row>
    <row r="5" spans="1:9" ht="45.75" thickBot="1" x14ac:dyDescent="0.25">
      <c r="A5" s="286" t="s">
        <v>2</v>
      </c>
      <c r="B5" s="287"/>
      <c r="C5" s="287"/>
      <c r="D5" s="287"/>
      <c r="E5" s="287"/>
      <c r="F5" s="288"/>
      <c r="G5" s="8" t="s">
        <v>6</v>
      </c>
      <c r="H5" s="35" t="s">
        <v>229</v>
      </c>
      <c r="I5" s="35" t="s">
        <v>224</v>
      </c>
    </row>
    <row r="6" spans="1:9" x14ac:dyDescent="0.2">
      <c r="A6" s="291">
        <v>1</v>
      </c>
      <c r="B6" s="292"/>
      <c r="C6" s="292"/>
      <c r="D6" s="292"/>
      <c r="E6" s="292"/>
      <c r="F6" s="293"/>
      <c r="G6" s="9">
        <v>2</v>
      </c>
      <c r="H6" s="36" t="s">
        <v>7</v>
      </c>
      <c r="I6" s="36" t="s">
        <v>8</v>
      </c>
    </row>
    <row r="7" spans="1:9" x14ac:dyDescent="0.2">
      <c r="A7" s="274" t="s">
        <v>134</v>
      </c>
      <c r="B7" s="275"/>
      <c r="C7" s="275"/>
      <c r="D7" s="275"/>
      <c r="E7" s="275"/>
      <c r="F7" s="275"/>
      <c r="G7" s="275"/>
      <c r="H7" s="275"/>
      <c r="I7" s="275"/>
    </row>
    <row r="8" spans="1:9" x14ac:dyDescent="0.2">
      <c r="A8" s="272" t="s">
        <v>127</v>
      </c>
      <c r="B8" s="272"/>
      <c r="C8" s="272"/>
      <c r="D8" s="272"/>
      <c r="E8" s="272"/>
      <c r="F8" s="272"/>
      <c r="G8" s="10">
        <v>1</v>
      </c>
      <c r="H8" s="37">
        <f>ROUND('[2]NT novi'!H11,0)</f>
        <v>0</v>
      </c>
      <c r="I8" s="37">
        <f>ROUND('[2]NT novi'!I11,0)</f>
        <v>0</v>
      </c>
    </row>
    <row r="9" spans="1:9" x14ac:dyDescent="0.2">
      <c r="A9" s="269" t="s">
        <v>128</v>
      </c>
      <c r="B9" s="269"/>
      <c r="C9" s="269"/>
      <c r="D9" s="269"/>
      <c r="E9" s="269"/>
      <c r="F9" s="269"/>
      <c r="G9" s="11">
        <v>2</v>
      </c>
      <c r="H9" s="37">
        <f>ROUND('[2]NT novi'!H12,0)</f>
        <v>0</v>
      </c>
      <c r="I9" s="37">
        <f>ROUND('[2]NT novi'!I12,0)</f>
        <v>0</v>
      </c>
    </row>
    <row r="10" spans="1:9" x14ac:dyDescent="0.2">
      <c r="A10" s="269" t="s">
        <v>129</v>
      </c>
      <c r="B10" s="269"/>
      <c r="C10" s="269"/>
      <c r="D10" s="269"/>
      <c r="E10" s="269"/>
      <c r="F10" s="269"/>
      <c r="G10" s="11">
        <v>3</v>
      </c>
      <c r="H10" s="37">
        <f>ROUND('[2]NT novi'!H13,0)</f>
        <v>0</v>
      </c>
      <c r="I10" s="37">
        <f>ROUND('[2]NT novi'!I13,0)</f>
        <v>0</v>
      </c>
    </row>
    <row r="11" spans="1:9" x14ac:dyDescent="0.2">
      <c r="A11" s="269" t="s">
        <v>130</v>
      </c>
      <c r="B11" s="269"/>
      <c r="C11" s="269"/>
      <c r="D11" s="269"/>
      <c r="E11" s="269"/>
      <c r="F11" s="269"/>
      <c r="G11" s="11">
        <v>4</v>
      </c>
      <c r="H11" s="37">
        <f>ROUND('[2]NT novi'!H14,0)</f>
        <v>0</v>
      </c>
      <c r="I11" s="37">
        <f>ROUND('[2]NT novi'!I14,0)</f>
        <v>0</v>
      </c>
    </row>
    <row r="12" spans="1:9" x14ac:dyDescent="0.2">
      <c r="A12" s="269" t="s">
        <v>131</v>
      </c>
      <c r="B12" s="269"/>
      <c r="C12" s="269"/>
      <c r="D12" s="269"/>
      <c r="E12" s="269"/>
      <c r="F12" s="269"/>
      <c r="G12" s="11">
        <v>5</v>
      </c>
      <c r="H12" s="37">
        <f>ROUND('[2]NT novi'!H15,0)</f>
        <v>0</v>
      </c>
      <c r="I12" s="37">
        <f>ROUND('[2]NT novi'!I15,0)</f>
        <v>0</v>
      </c>
    </row>
    <row r="13" spans="1:9" ht="22.5" customHeight="1" x14ac:dyDescent="0.2">
      <c r="A13" s="269" t="s">
        <v>151</v>
      </c>
      <c r="B13" s="269"/>
      <c r="C13" s="269"/>
      <c r="D13" s="269"/>
      <c r="E13" s="269"/>
      <c r="F13" s="269"/>
      <c r="G13" s="11">
        <v>6</v>
      </c>
      <c r="H13" s="37">
        <f>ROUND('[2]NT novi'!H16,0)</f>
        <v>0</v>
      </c>
      <c r="I13" s="37">
        <f>ROUND('[2]NT novi'!I16,0)</f>
        <v>0</v>
      </c>
    </row>
    <row r="14" spans="1:9" x14ac:dyDescent="0.2">
      <c r="A14" s="269" t="s">
        <v>132</v>
      </c>
      <c r="B14" s="269"/>
      <c r="C14" s="269"/>
      <c r="D14" s="269"/>
      <c r="E14" s="269"/>
      <c r="F14" s="269"/>
      <c r="G14" s="11">
        <v>7</v>
      </c>
      <c r="H14" s="37">
        <f>ROUND('[2]NT novi'!H17,0)</f>
        <v>0</v>
      </c>
      <c r="I14" s="37">
        <f>ROUND('[2]NT novi'!I17,0)</f>
        <v>0</v>
      </c>
    </row>
    <row r="15" spans="1:9" x14ac:dyDescent="0.2">
      <c r="A15" s="294" t="s">
        <v>133</v>
      </c>
      <c r="B15" s="294"/>
      <c r="C15" s="294"/>
      <c r="D15" s="294"/>
      <c r="E15" s="294"/>
      <c r="F15" s="294"/>
      <c r="G15" s="12">
        <v>8</v>
      </c>
      <c r="H15" s="37">
        <f>ROUND('[2]NT novi'!H18,0)</f>
        <v>0</v>
      </c>
      <c r="I15" s="37">
        <f>ROUND('[2]NT novi'!I18,0)</f>
        <v>0</v>
      </c>
    </row>
    <row r="16" spans="1:9" x14ac:dyDescent="0.2">
      <c r="A16" s="274" t="s">
        <v>135</v>
      </c>
      <c r="B16" s="275"/>
      <c r="C16" s="275"/>
      <c r="D16" s="275"/>
      <c r="E16" s="275"/>
      <c r="F16" s="275"/>
      <c r="G16" s="275"/>
      <c r="H16" s="275"/>
      <c r="I16" s="275"/>
    </row>
    <row r="17" spans="1:9" x14ac:dyDescent="0.2">
      <c r="A17" s="272" t="s">
        <v>136</v>
      </c>
      <c r="B17" s="272"/>
      <c r="C17" s="272"/>
      <c r="D17" s="272"/>
      <c r="E17" s="272"/>
      <c r="F17" s="272"/>
      <c r="G17" s="10">
        <v>9</v>
      </c>
      <c r="H17" s="37">
        <f>ROUND('[2]NT novi'!H20,0)</f>
        <v>115392226</v>
      </c>
      <c r="I17" s="37">
        <f>ROUND('[2]NT novi'!I20,0)</f>
        <v>153008179</v>
      </c>
    </row>
    <row r="18" spans="1:9" x14ac:dyDescent="0.2">
      <c r="A18" s="269" t="s">
        <v>137</v>
      </c>
      <c r="B18" s="269"/>
      <c r="C18" s="269"/>
      <c r="D18" s="269"/>
      <c r="E18" s="269"/>
      <c r="F18" s="269"/>
      <c r="G18" s="11"/>
      <c r="H18" s="37">
        <f>ROUND('[2]NT novi'!H21,0)</f>
        <v>0</v>
      </c>
      <c r="I18" s="37">
        <f>ROUND('[2]NT novi'!I21,0)</f>
        <v>0</v>
      </c>
    </row>
    <row r="19" spans="1:9" x14ac:dyDescent="0.2">
      <c r="A19" s="269" t="s">
        <v>138</v>
      </c>
      <c r="B19" s="269"/>
      <c r="C19" s="269"/>
      <c r="D19" s="269"/>
      <c r="E19" s="269"/>
      <c r="F19" s="269"/>
      <c r="G19" s="11">
        <v>10</v>
      </c>
      <c r="H19" s="37">
        <f>ROUND('[2]NT novi'!H22,0)</f>
        <v>-4222325</v>
      </c>
      <c r="I19" s="37">
        <f>ROUND('[2]NT novi'!I22,0)</f>
        <v>-11101814</v>
      </c>
    </row>
    <row r="20" spans="1:9" x14ac:dyDescent="0.2">
      <c r="A20" s="269" t="s">
        <v>139</v>
      </c>
      <c r="B20" s="269"/>
      <c r="C20" s="269"/>
      <c r="D20" s="269"/>
      <c r="E20" s="269"/>
      <c r="F20" s="269"/>
      <c r="G20" s="11">
        <v>11</v>
      </c>
      <c r="H20" s="37">
        <f>ROUND('[2]NT novi'!H23,0)</f>
        <v>22769143</v>
      </c>
      <c r="I20" s="37">
        <f>ROUND('[2]NT novi'!I23,0)</f>
        <v>24723231</v>
      </c>
    </row>
    <row r="21" spans="1:9" ht="23.25" customHeight="1" x14ac:dyDescent="0.2">
      <c r="A21" s="269" t="s">
        <v>140</v>
      </c>
      <c r="B21" s="269"/>
      <c r="C21" s="269"/>
      <c r="D21" s="269"/>
      <c r="E21" s="269"/>
      <c r="F21" s="269"/>
      <c r="G21" s="11">
        <v>12</v>
      </c>
      <c r="H21" s="37">
        <f>ROUND('[2]NT novi'!H24,0)</f>
        <v>-19529782</v>
      </c>
      <c r="I21" s="37">
        <f>ROUND('[2]NT novi'!I24,0)</f>
        <v>-39289909</v>
      </c>
    </row>
    <row r="22" spans="1:9" x14ac:dyDescent="0.2">
      <c r="A22" s="269" t="s">
        <v>141</v>
      </c>
      <c r="B22" s="269"/>
      <c r="C22" s="269"/>
      <c r="D22" s="269"/>
      <c r="E22" s="269"/>
      <c r="F22" s="269"/>
      <c r="G22" s="11">
        <v>13</v>
      </c>
      <c r="H22" s="37">
        <f>ROUND('[2]NT novi'!H25,0)</f>
        <v>-436</v>
      </c>
      <c r="I22" s="37">
        <f>ROUND('[2]NT novi'!I25,0)</f>
        <v>-333084</v>
      </c>
    </row>
    <row r="23" spans="1:9" x14ac:dyDescent="0.2">
      <c r="A23" s="269" t="s">
        <v>142</v>
      </c>
      <c r="B23" s="269"/>
      <c r="C23" s="269"/>
      <c r="D23" s="269"/>
      <c r="E23" s="269"/>
      <c r="F23" s="269"/>
      <c r="G23" s="11">
        <v>14</v>
      </c>
      <c r="H23" s="37">
        <f>ROUND('[2]NT novi'!H26,0)</f>
        <v>1216563</v>
      </c>
      <c r="I23" s="37">
        <f>ROUND('[2]NT novi'!I26,0)</f>
        <v>1583420</v>
      </c>
    </row>
    <row r="24" spans="1:9" x14ac:dyDescent="0.2">
      <c r="A24" s="274" t="s">
        <v>143</v>
      </c>
      <c r="B24" s="275"/>
      <c r="C24" s="275"/>
      <c r="D24" s="275"/>
      <c r="E24" s="275"/>
      <c r="F24" s="275"/>
      <c r="G24" s="275"/>
      <c r="H24" s="275"/>
      <c r="I24" s="275"/>
    </row>
    <row r="25" spans="1:9" x14ac:dyDescent="0.2">
      <c r="A25" s="272" t="s">
        <v>144</v>
      </c>
      <c r="B25" s="272"/>
      <c r="C25" s="272"/>
      <c r="D25" s="272"/>
      <c r="E25" s="272"/>
      <c r="F25" s="272"/>
      <c r="G25" s="10">
        <v>15</v>
      </c>
      <c r="H25" s="37">
        <f>ROUND('[2]NT novi'!H28,0)</f>
        <v>-740024823</v>
      </c>
      <c r="I25" s="37">
        <f>ROUND('[2]NT novi'!I28,0)</f>
        <v>809261075</v>
      </c>
    </row>
    <row r="26" spans="1:9" x14ac:dyDescent="0.2">
      <c r="A26" s="269" t="s">
        <v>145</v>
      </c>
      <c r="B26" s="269"/>
      <c r="C26" s="269"/>
      <c r="D26" s="269"/>
      <c r="E26" s="269"/>
      <c r="F26" s="269"/>
      <c r="G26" s="11">
        <v>16</v>
      </c>
      <c r="H26" s="37">
        <f>ROUND('[2]NT novi'!H29,0)</f>
        <v>233911985</v>
      </c>
      <c r="I26" s="37">
        <f>ROUND('[2]NT novi'!I29,0)</f>
        <v>-227182407</v>
      </c>
    </row>
    <row r="27" spans="1:9" x14ac:dyDescent="0.2">
      <c r="A27" s="269" t="s">
        <v>146</v>
      </c>
      <c r="B27" s="269"/>
      <c r="C27" s="269"/>
      <c r="D27" s="269"/>
      <c r="E27" s="269"/>
      <c r="F27" s="269"/>
      <c r="G27" s="11">
        <v>17</v>
      </c>
      <c r="H27" s="37">
        <f>ROUND('[2]NT novi'!H30,0)</f>
        <v>-856309264</v>
      </c>
      <c r="I27" s="37">
        <f>ROUND('[2]NT novi'!I30,0)</f>
        <v>-481935146</v>
      </c>
    </row>
    <row r="28" spans="1:9" ht="25.5" customHeight="1" x14ac:dyDescent="0.2">
      <c r="A28" s="269" t="s">
        <v>147</v>
      </c>
      <c r="B28" s="269"/>
      <c r="C28" s="269"/>
      <c r="D28" s="269"/>
      <c r="E28" s="269"/>
      <c r="F28" s="269"/>
      <c r="G28" s="11">
        <v>18</v>
      </c>
      <c r="H28" s="37">
        <f>ROUND('[2]NT novi'!H31,0)</f>
        <v>-362913540</v>
      </c>
      <c r="I28" s="37">
        <f>ROUND('[2]NT novi'!I31,0)</f>
        <v>-2412358025</v>
      </c>
    </row>
    <row r="29" spans="1:9" ht="23.25" customHeight="1" x14ac:dyDescent="0.2">
      <c r="A29" s="269" t="s">
        <v>148</v>
      </c>
      <c r="B29" s="269"/>
      <c r="C29" s="269"/>
      <c r="D29" s="269"/>
      <c r="E29" s="269"/>
      <c r="F29" s="269"/>
      <c r="G29" s="11">
        <v>19</v>
      </c>
      <c r="H29" s="37">
        <f>ROUND('[2]NT novi'!H32,0)</f>
        <v>74520781</v>
      </c>
      <c r="I29" s="37">
        <f>ROUND('[2]NT novi'!I32,0)</f>
        <v>184714452</v>
      </c>
    </row>
    <row r="30" spans="1:9" ht="27.75" customHeight="1" x14ac:dyDescent="0.2">
      <c r="A30" s="269" t="s">
        <v>149</v>
      </c>
      <c r="B30" s="269"/>
      <c r="C30" s="269"/>
      <c r="D30" s="269"/>
      <c r="E30" s="269"/>
      <c r="F30" s="269"/>
      <c r="G30" s="11">
        <v>20</v>
      </c>
      <c r="H30" s="37">
        <f>ROUND('[2]NT novi'!H33,0)</f>
        <v>0</v>
      </c>
      <c r="I30" s="37">
        <f>ROUND('[2]NT novi'!I33,0)</f>
        <v>-62994856</v>
      </c>
    </row>
    <row r="31" spans="1:9" ht="27.75" customHeight="1" x14ac:dyDescent="0.2">
      <c r="A31" s="269" t="s">
        <v>150</v>
      </c>
      <c r="B31" s="269"/>
      <c r="C31" s="269"/>
      <c r="D31" s="269"/>
      <c r="E31" s="269"/>
      <c r="F31" s="269"/>
      <c r="G31" s="11">
        <v>21</v>
      </c>
      <c r="H31" s="37">
        <f>ROUND('[2]NT novi'!H34,0)</f>
        <v>0</v>
      </c>
      <c r="I31" s="37">
        <f>ROUND('[2]NT novi'!I34,0)</f>
        <v>0</v>
      </c>
    </row>
    <row r="32" spans="1:9" ht="29.25" customHeight="1" x14ac:dyDescent="0.2">
      <c r="A32" s="269" t="s">
        <v>152</v>
      </c>
      <c r="B32" s="269"/>
      <c r="C32" s="269"/>
      <c r="D32" s="269"/>
      <c r="E32" s="269"/>
      <c r="F32" s="269"/>
      <c r="G32" s="11">
        <v>22</v>
      </c>
      <c r="H32" s="37">
        <f>ROUND('[2]NT novi'!H35,0)</f>
        <v>92522651</v>
      </c>
      <c r="I32" s="37">
        <f>ROUND('[2]NT novi'!I35,0)</f>
        <v>59880392</v>
      </c>
    </row>
    <row r="33" spans="1:9" x14ac:dyDescent="0.2">
      <c r="A33" s="269" t="s">
        <v>153</v>
      </c>
      <c r="B33" s="269"/>
      <c r="C33" s="269"/>
      <c r="D33" s="269"/>
      <c r="E33" s="269"/>
      <c r="F33" s="269"/>
      <c r="G33" s="11">
        <v>23</v>
      </c>
      <c r="H33" s="37">
        <f>ROUND('[2]NT novi'!H36,0)</f>
        <v>-191758383</v>
      </c>
      <c r="I33" s="37">
        <f>ROUND('[2]NT novi'!I36,0)</f>
        <v>-80667962</v>
      </c>
    </row>
    <row r="34" spans="1:9" x14ac:dyDescent="0.2">
      <c r="A34" s="269" t="s">
        <v>154</v>
      </c>
      <c r="B34" s="269"/>
      <c r="C34" s="269"/>
      <c r="D34" s="269"/>
      <c r="E34" s="269"/>
      <c r="F34" s="269"/>
      <c r="G34" s="11">
        <v>24</v>
      </c>
      <c r="H34" s="37">
        <f>ROUND('[2]NT novi'!H37,0)</f>
        <v>137578989</v>
      </c>
      <c r="I34" s="37">
        <f>ROUND('[2]NT novi'!I37,0)</f>
        <v>-149175131</v>
      </c>
    </row>
    <row r="35" spans="1:9" x14ac:dyDescent="0.2">
      <c r="A35" s="269" t="s">
        <v>155</v>
      </c>
      <c r="B35" s="269"/>
      <c r="C35" s="269"/>
      <c r="D35" s="269"/>
      <c r="E35" s="269"/>
      <c r="F35" s="269"/>
      <c r="G35" s="11">
        <v>25</v>
      </c>
      <c r="H35" s="37">
        <f>ROUND('[2]NT novi'!H38,0)</f>
        <v>1363567719</v>
      </c>
      <c r="I35" s="37">
        <f>ROUND('[2]NT novi'!I38,0)</f>
        <v>1332043188</v>
      </c>
    </row>
    <row r="36" spans="1:9" x14ac:dyDescent="0.2">
      <c r="A36" s="269" t="s">
        <v>156</v>
      </c>
      <c r="B36" s="269"/>
      <c r="C36" s="269"/>
      <c r="D36" s="269"/>
      <c r="E36" s="269"/>
      <c r="F36" s="269"/>
      <c r="G36" s="11">
        <v>26</v>
      </c>
      <c r="H36" s="37">
        <f>ROUND('[2]NT novi'!H39,0)</f>
        <v>172105286</v>
      </c>
      <c r="I36" s="37">
        <f>ROUND('[2]NT novi'!I39,0)</f>
        <v>1715534205</v>
      </c>
    </row>
    <row r="37" spans="1:9" x14ac:dyDescent="0.2">
      <c r="A37" s="269" t="s">
        <v>157</v>
      </c>
      <c r="B37" s="269"/>
      <c r="C37" s="269"/>
      <c r="D37" s="269"/>
      <c r="E37" s="269"/>
      <c r="F37" s="269"/>
      <c r="G37" s="11">
        <v>27</v>
      </c>
      <c r="H37" s="37">
        <f>ROUND('[2]NT novi'!H40,0)</f>
        <v>-194549637</v>
      </c>
      <c r="I37" s="37">
        <f>ROUND('[2]NT novi'!I40,0)</f>
        <v>-1031597800</v>
      </c>
    </row>
    <row r="38" spans="1:9" x14ac:dyDescent="0.2">
      <c r="A38" s="269" t="s">
        <v>158</v>
      </c>
      <c r="B38" s="269"/>
      <c r="C38" s="269"/>
      <c r="D38" s="269"/>
      <c r="E38" s="269"/>
      <c r="F38" s="269"/>
      <c r="G38" s="11">
        <v>28</v>
      </c>
      <c r="H38" s="37">
        <f>ROUND('[2]NT novi'!H41,0)</f>
        <v>-29846</v>
      </c>
      <c r="I38" s="37">
        <f>ROUND('[2]NT novi'!I41,0)</f>
        <v>-535316</v>
      </c>
    </row>
    <row r="39" spans="1:9" x14ac:dyDescent="0.2">
      <c r="A39" s="269" t="s">
        <v>159</v>
      </c>
      <c r="B39" s="269"/>
      <c r="C39" s="269"/>
      <c r="D39" s="269"/>
      <c r="E39" s="269"/>
      <c r="F39" s="269"/>
      <c r="G39" s="11">
        <v>29</v>
      </c>
      <c r="H39" s="37">
        <f>ROUND('[2]NT novi'!H42,0)</f>
        <v>201167210</v>
      </c>
      <c r="I39" s="37">
        <f>ROUND('[2]NT novi'!I42,0)</f>
        <v>-74955181</v>
      </c>
    </row>
    <row r="40" spans="1:9" x14ac:dyDescent="0.2">
      <c r="A40" s="269" t="s">
        <v>160</v>
      </c>
      <c r="B40" s="269"/>
      <c r="C40" s="269"/>
      <c r="D40" s="269"/>
      <c r="E40" s="269"/>
      <c r="F40" s="269"/>
      <c r="G40" s="11">
        <v>30</v>
      </c>
      <c r="H40" s="37">
        <f>ROUND('[2]NT novi'!H43,0)</f>
        <v>0</v>
      </c>
      <c r="I40" s="37">
        <f>ROUND('[2]NT novi'!I43,0)</f>
        <v>0</v>
      </c>
    </row>
    <row r="41" spans="1:9" x14ac:dyDescent="0.2">
      <c r="A41" s="269" t="s">
        <v>161</v>
      </c>
      <c r="B41" s="269"/>
      <c r="C41" s="269"/>
      <c r="D41" s="269"/>
      <c r="E41" s="269"/>
      <c r="F41" s="269"/>
      <c r="G41" s="11">
        <v>31</v>
      </c>
      <c r="H41" s="37">
        <f>ROUND('[2]NT novi'!H44,0)</f>
        <v>0</v>
      </c>
      <c r="I41" s="37">
        <f>ROUND('[2]NT novi'!I44,0)</f>
        <v>0</v>
      </c>
    </row>
    <row r="42" spans="1:9" x14ac:dyDescent="0.2">
      <c r="A42" s="269" t="s">
        <v>162</v>
      </c>
      <c r="B42" s="269"/>
      <c r="C42" s="269"/>
      <c r="D42" s="269"/>
      <c r="E42" s="269"/>
      <c r="F42" s="269"/>
      <c r="G42" s="11">
        <v>32</v>
      </c>
      <c r="H42" s="37">
        <f>ROUND('[2]NT novi'!H45,0)</f>
        <v>0</v>
      </c>
      <c r="I42" s="37">
        <f>ROUND('[2]NT novi'!I45,0)</f>
        <v>0</v>
      </c>
    </row>
    <row r="43" spans="1:9" x14ac:dyDescent="0.2">
      <c r="A43" s="269" t="s">
        <v>163</v>
      </c>
      <c r="B43" s="269"/>
      <c r="C43" s="269"/>
      <c r="D43" s="269"/>
      <c r="E43" s="269"/>
      <c r="F43" s="269"/>
      <c r="G43" s="11">
        <v>33</v>
      </c>
      <c r="H43" s="37">
        <f>ROUND('[2]NT novi'!H46,0)</f>
        <v>0</v>
      </c>
      <c r="I43" s="37">
        <f>ROUND('[2]NT novi'!I46,0)</f>
        <v>0</v>
      </c>
    </row>
    <row r="44" spans="1:9" ht="13.5" customHeight="1" x14ac:dyDescent="0.2">
      <c r="A44" s="273" t="s">
        <v>164</v>
      </c>
      <c r="B44" s="273"/>
      <c r="C44" s="273"/>
      <c r="D44" s="273"/>
      <c r="E44" s="273"/>
      <c r="F44" s="273"/>
      <c r="G44" s="13">
        <v>34</v>
      </c>
      <c r="H44" s="38">
        <f>SUM(H25:H43)+SUM(H17:H23)+SUM(H8:H15)</f>
        <v>45414517</v>
      </c>
      <c r="I44" s="38">
        <f>SUM(I25:I43)+SUM(I17:I23)+SUM(I8:I15)</f>
        <v>-291378489</v>
      </c>
    </row>
    <row r="45" spans="1:9" x14ac:dyDescent="0.2">
      <c r="A45" s="274" t="s">
        <v>18</v>
      </c>
      <c r="B45" s="275"/>
      <c r="C45" s="275"/>
      <c r="D45" s="275"/>
      <c r="E45" s="275"/>
      <c r="F45" s="275"/>
      <c r="G45" s="275"/>
      <c r="H45" s="275"/>
      <c r="I45" s="275"/>
    </row>
    <row r="46" spans="1:9" ht="24.75" customHeight="1" x14ac:dyDescent="0.2">
      <c r="A46" s="272" t="s">
        <v>165</v>
      </c>
      <c r="B46" s="272"/>
      <c r="C46" s="272"/>
      <c r="D46" s="272"/>
      <c r="E46" s="272"/>
      <c r="F46" s="272"/>
      <c r="G46" s="10">
        <v>35</v>
      </c>
      <c r="H46" s="37">
        <f>ROUND('[2]NT novi'!H49,0)</f>
        <v>1415507</v>
      </c>
      <c r="I46" s="37">
        <f>ROUND('[2]NT novi'!I49,0)</f>
        <v>-120528429</v>
      </c>
    </row>
    <row r="47" spans="1:9" ht="26.25" customHeight="1" x14ac:dyDescent="0.2">
      <c r="A47" s="269" t="s">
        <v>166</v>
      </c>
      <c r="B47" s="269"/>
      <c r="C47" s="269"/>
      <c r="D47" s="269"/>
      <c r="E47" s="269"/>
      <c r="F47" s="269"/>
      <c r="G47" s="11">
        <v>36</v>
      </c>
      <c r="H47" s="37">
        <f>ROUND('[2]NT novi'!H50,0)</f>
        <v>0</v>
      </c>
      <c r="I47" s="37">
        <f>ROUND('[2]NT novi'!I50,0)</f>
        <v>0</v>
      </c>
    </row>
    <row r="48" spans="1:9" ht="24" customHeight="1" x14ac:dyDescent="0.2">
      <c r="A48" s="269" t="s">
        <v>167</v>
      </c>
      <c r="B48" s="269"/>
      <c r="C48" s="269"/>
      <c r="D48" s="269"/>
      <c r="E48" s="269"/>
      <c r="F48" s="269"/>
      <c r="G48" s="11">
        <v>37</v>
      </c>
      <c r="H48" s="37">
        <f>ROUND('[2]NT novi'!H51,0)</f>
        <v>0</v>
      </c>
      <c r="I48" s="37">
        <f>ROUND('[2]NT novi'!I51,0)</f>
        <v>0</v>
      </c>
    </row>
    <row r="49" spans="1:9" x14ac:dyDescent="0.2">
      <c r="A49" s="269" t="s">
        <v>168</v>
      </c>
      <c r="B49" s="269"/>
      <c r="C49" s="269"/>
      <c r="D49" s="269"/>
      <c r="E49" s="269"/>
      <c r="F49" s="269"/>
      <c r="G49" s="11">
        <v>38</v>
      </c>
      <c r="H49" s="37">
        <f>ROUND('[2]NT novi'!H52,0)</f>
        <v>0</v>
      </c>
      <c r="I49" s="37">
        <f>ROUND('[2]NT novi'!I52,0)</f>
        <v>0</v>
      </c>
    </row>
    <row r="50" spans="1:9" x14ac:dyDescent="0.2">
      <c r="A50" s="282" t="s">
        <v>169</v>
      </c>
      <c r="B50" s="282"/>
      <c r="C50" s="282"/>
      <c r="D50" s="282"/>
      <c r="E50" s="282"/>
      <c r="F50" s="282"/>
      <c r="G50" s="14">
        <v>39</v>
      </c>
      <c r="H50" s="37">
        <f>ROUND('[2]NT novi'!H53,0)</f>
        <v>0</v>
      </c>
      <c r="I50" s="37">
        <f>ROUND('[2]NT novi'!I53,0)</f>
        <v>0</v>
      </c>
    </row>
    <row r="51" spans="1:9" x14ac:dyDescent="0.2">
      <c r="A51" s="270" t="s">
        <v>170</v>
      </c>
      <c r="B51" s="270"/>
      <c r="C51" s="270"/>
      <c r="D51" s="270"/>
      <c r="E51" s="270"/>
      <c r="F51" s="271"/>
      <c r="G51" s="15">
        <v>40</v>
      </c>
      <c r="H51" s="38">
        <f>SUM(H46:H50)</f>
        <v>1415507</v>
      </c>
      <c r="I51" s="38">
        <f>SUM(I46:I50)</f>
        <v>-120528429</v>
      </c>
    </row>
    <row r="52" spans="1:9" x14ac:dyDescent="0.2">
      <c r="A52" s="283" t="s">
        <v>19</v>
      </c>
      <c r="B52" s="284"/>
      <c r="C52" s="284"/>
      <c r="D52" s="284"/>
      <c r="E52" s="284"/>
      <c r="F52" s="284"/>
      <c r="G52" s="284"/>
      <c r="H52" s="284"/>
      <c r="I52" s="284"/>
    </row>
    <row r="53" spans="1:9" ht="23.25" customHeight="1" x14ac:dyDescent="0.2">
      <c r="A53" s="269" t="s">
        <v>171</v>
      </c>
      <c r="B53" s="269"/>
      <c r="C53" s="269"/>
      <c r="D53" s="269"/>
      <c r="E53" s="269"/>
      <c r="F53" s="269"/>
      <c r="G53" s="11">
        <v>41</v>
      </c>
      <c r="H53" s="37">
        <f>ROUND('[2]NT novi'!H56,0)</f>
        <v>35793293</v>
      </c>
      <c r="I53" s="37">
        <f>ROUND('[2]NT novi'!I56,0)</f>
        <v>100462907</v>
      </c>
    </row>
    <row r="54" spans="1:9" x14ac:dyDescent="0.2">
      <c r="A54" s="269" t="s">
        <v>172</v>
      </c>
      <c r="B54" s="269"/>
      <c r="C54" s="269"/>
      <c r="D54" s="269"/>
      <c r="E54" s="269"/>
      <c r="F54" s="269"/>
      <c r="G54" s="11">
        <v>42</v>
      </c>
      <c r="H54" s="37">
        <f>ROUND('[2]NT novi'!H57,0)</f>
        <v>0</v>
      </c>
      <c r="I54" s="37">
        <f>ROUND('[2]NT novi'!I57,0)</f>
        <v>0</v>
      </c>
    </row>
    <row r="55" spans="1:9" x14ac:dyDescent="0.2">
      <c r="A55" s="281" t="s">
        <v>173</v>
      </c>
      <c r="B55" s="281"/>
      <c r="C55" s="281"/>
      <c r="D55" s="281"/>
      <c r="E55" s="281"/>
      <c r="F55" s="281"/>
      <c r="G55" s="11">
        <v>43</v>
      </c>
      <c r="H55" s="37">
        <f>ROUND('[2]NT novi'!H58,0)</f>
        <v>0</v>
      </c>
      <c r="I55" s="37">
        <f>ROUND('[2]NT novi'!I58,0)</f>
        <v>0</v>
      </c>
    </row>
    <row r="56" spans="1:9" x14ac:dyDescent="0.2">
      <c r="A56" s="281" t="s">
        <v>174</v>
      </c>
      <c r="B56" s="281"/>
      <c r="C56" s="281"/>
      <c r="D56" s="281"/>
      <c r="E56" s="281"/>
      <c r="F56" s="281"/>
      <c r="G56" s="11">
        <v>44</v>
      </c>
      <c r="H56" s="37">
        <f>ROUND('[2]NT novi'!H59,0)</f>
        <v>0</v>
      </c>
      <c r="I56" s="37">
        <f>ROUND('[2]NT novi'!I59,0)</f>
        <v>0</v>
      </c>
    </row>
    <row r="57" spans="1:9" x14ac:dyDescent="0.2">
      <c r="A57" s="269" t="s">
        <v>175</v>
      </c>
      <c r="B57" s="269"/>
      <c r="C57" s="269"/>
      <c r="D57" s="269"/>
      <c r="E57" s="269"/>
      <c r="F57" s="269"/>
      <c r="G57" s="11">
        <v>45</v>
      </c>
      <c r="H57" s="37">
        <f>ROUND('[2]NT novi'!H60,0)</f>
        <v>0</v>
      </c>
      <c r="I57" s="37">
        <f>ROUND('[2]NT novi'!I60,0)</f>
        <v>0</v>
      </c>
    </row>
    <row r="58" spans="1:9" x14ac:dyDescent="0.2">
      <c r="A58" s="269" t="s">
        <v>176</v>
      </c>
      <c r="B58" s="269"/>
      <c r="C58" s="269"/>
      <c r="D58" s="269"/>
      <c r="E58" s="269"/>
      <c r="F58" s="269"/>
      <c r="G58" s="11">
        <v>46</v>
      </c>
      <c r="H58" s="37">
        <f>ROUND('[2]NT novi'!H61,0)</f>
        <v>0</v>
      </c>
      <c r="I58" s="37">
        <f>ROUND('[2]NT novi'!I61,0)</f>
        <v>0</v>
      </c>
    </row>
    <row r="59" spans="1:9" x14ac:dyDescent="0.2">
      <c r="A59" s="278" t="s">
        <v>178</v>
      </c>
      <c r="B59" s="279"/>
      <c r="C59" s="279"/>
      <c r="D59" s="279"/>
      <c r="E59" s="279"/>
      <c r="F59" s="279"/>
      <c r="G59" s="13">
        <v>47</v>
      </c>
      <c r="H59" s="39">
        <f>H53+H54+H55+H56+H57+H58</f>
        <v>35793293</v>
      </c>
      <c r="I59" s="39">
        <f>I53+I54+I55+I56+I57+I58</f>
        <v>100462907</v>
      </c>
    </row>
    <row r="60" spans="1:9" ht="25.5" customHeight="1" x14ac:dyDescent="0.2">
      <c r="A60" s="278" t="s">
        <v>177</v>
      </c>
      <c r="B60" s="278"/>
      <c r="C60" s="278"/>
      <c r="D60" s="278"/>
      <c r="E60" s="278"/>
      <c r="F60" s="278"/>
      <c r="G60" s="13">
        <v>48</v>
      </c>
      <c r="H60" s="39">
        <f>H44+H51+H59</f>
        <v>82623317</v>
      </c>
      <c r="I60" s="39">
        <f>I44+I51+I59</f>
        <v>-311444011</v>
      </c>
    </row>
    <row r="61" spans="1:9" x14ac:dyDescent="0.2">
      <c r="A61" s="280" t="s">
        <v>230</v>
      </c>
      <c r="B61" s="269"/>
      <c r="C61" s="269"/>
      <c r="D61" s="269"/>
      <c r="E61" s="269"/>
      <c r="F61" s="269"/>
      <c r="G61" s="11">
        <v>49</v>
      </c>
      <c r="H61" s="37">
        <f>ROUND('[2]NT novi'!H64,0)</f>
        <v>3128314965</v>
      </c>
      <c r="I61" s="37">
        <f>ROUND('[2]NT novi'!I64,0)</f>
        <v>3210938282</v>
      </c>
    </row>
    <row r="62" spans="1:9" x14ac:dyDescent="0.2">
      <c r="A62" s="269" t="s">
        <v>179</v>
      </c>
      <c r="B62" s="269"/>
      <c r="C62" s="269"/>
      <c r="D62" s="269"/>
      <c r="E62" s="269"/>
      <c r="F62" s="269"/>
      <c r="G62" s="11">
        <v>50</v>
      </c>
      <c r="H62" s="37">
        <f>ROUND('[2]NT novi'!H65,0)</f>
        <v>0</v>
      </c>
      <c r="I62" s="37">
        <f>ROUND('[2]NT novi'!I65,0)</f>
        <v>0</v>
      </c>
    </row>
    <row r="63" spans="1:9" x14ac:dyDescent="0.2">
      <c r="A63" s="273" t="s">
        <v>231</v>
      </c>
      <c r="B63" s="276"/>
      <c r="C63" s="276"/>
      <c r="D63" s="276"/>
      <c r="E63" s="276"/>
      <c r="F63" s="276"/>
      <c r="G63" s="15">
        <v>51</v>
      </c>
      <c r="H63" s="38">
        <f>H60+H61+H62</f>
        <v>3210938282</v>
      </c>
      <c r="I63" s="38">
        <f>I60+I61+I62</f>
        <v>2899494271</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view="pageBreakPreview" topLeftCell="E5" zoomScale="110" zoomScaleNormal="100" workbookViewId="0">
      <selection activeCell="N12" sqref="N12"/>
    </sheetView>
  </sheetViews>
  <sheetFormatPr defaultRowHeight="12.75" x14ac:dyDescent="0.2"/>
  <cols>
    <col min="1" max="2" width="9.140625" style="16"/>
    <col min="3" max="3" width="20.85546875" style="16" customWidth="1"/>
    <col min="4" max="4" width="9.140625" style="16"/>
    <col min="5" max="5" width="9.140625" style="41" customWidth="1"/>
    <col min="6" max="6" width="10.140625" style="41" customWidth="1"/>
    <col min="7" max="7" width="9.140625" style="41" customWidth="1"/>
    <col min="8" max="9" width="9.85546875" style="41" customWidth="1"/>
    <col min="10" max="18" width="9.140625" style="41"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303" t="s">
        <v>9</v>
      </c>
      <c r="B1" s="304"/>
      <c r="C1" s="304"/>
      <c r="D1" s="304"/>
      <c r="E1" s="304"/>
      <c r="F1" s="304"/>
      <c r="G1" s="304"/>
      <c r="H1" s="304"/>
      <c r="I1" s="304"/>
      <c r="J1" s="40"/>
      <c r="K1" s="40"/>
      <c r="L1" s="40"/>
      <c r="M1" s="40"/>
      <c r="N1" s="40"/>
      <c r="O1" s="40"/>
    </row>
    <row r="2" spans="1:27" ht="15.75" x14ac:dyDescent="0.2">
      <c r="A2" s="17"/>
      <c r="B2" s="18"/>
      <c r="C2" s="305" t="s">
        <v>384</v>
      </c>
      <c r="D2" s="305"/>
      <c r="E2" s="42" t="s">
        <v>0</v>
      </c>
      <c r="F2" s="51"/>
      <c r="G2" s="43"/>
      <c r="H2" s="43"/>
      <c r="I2" s="43"/>
      <c r="J2" s="44"/>
      <c r="K2" s="44"/>
      <c r="L2" s="44"/>
      <c r="M2" s="44"/>
      <c r="N2" s="44"/>
      <c r="O2" s="44"/>
      <c r="R2" s="45" t="s">
        <v>12</v>
      </c>
      <c r="AA2" s="19"/>
    </row>
    <row r="3" spans="1:27" ht="13.5" customHeight="1" x14ac:dyDescent="0.2">
      <c r="A3" s="298" t="s">
        <v>10</v>
      </c>
      <c r="B3" s="299"/>
      <c r="C3" s="299"/>
      <c r="D3" s="298" t="s">
        <v>3</v>
      </c>
      <c r="E3" s="295" t="s">
        <v>11</v>
      </c>
      <c r="F3" s="257"/>
      <c r="G3" s="257"/>
      <c r="H3" s="257"/>
      <c r="I3" s="257"/>
      <c r="J3" s="257"/>
      <c r="K3" s="257"/>
      <c r="L3" s="257"/>
      <c r="M3" s="257"/>
      <c r="N3" s="257"/>
      <c r="O3" s="257"/>
      <c r="P3" s="295" t="s">
        <v>20</v>
      </c>
      <c r="Q3" s="257"/>
      <c r="R3" s="295" t="s">
        <v>192</v>
      </c>
    </row>
    <row r="4" spans="1:27" ht="56.25" x14ac:dyDescent="0.2">
      <c r="A4" s="299"/>
      <c r="B4" s="299"/>
      <c r="C4" s="299"/>
      <c r="D4" s="306"/>
      <c r="E4" s="46" t="s">
        <v>16</v>
      </c>
      <c r="F4" s="46" t="s">
        <v>181</v>
      </c>
      <c r="G4" s="46" t="s">
        <v>182</v>
      </c>
      <c r="H4" s="46" t="s">
        <v>183</v>
      </c>
      <c r="I4" s="46" t="s">
        <v>184</v>
      </c>
      <c r="J4" s="47" t="s">
        <v>185</v>
      </c>
      <c r="K4" s="47" t="s">
        <v>186</v>
      </c>
      <c r="L4" s="47" t="s">
        <v>187</v>
      </c>
      <c r="M4" s="47" t="s">
        <v>188</v>
      </c>
      <c r="N4" s="47" t="s">
        <v>189</v>
      </c>
      <c r="O4" s="47" t="s">
        <v>190</v>
      </c>
      <c r="P4" s="46" t="s">
        <v>184</v>
      </c>
      <c r="Q4" s="46" t="s">
        <v>191</v>
      </c>
      <c r="R4" s="295"/>
    </row>
    <row r="5" spans="1:27" x14ac:dyDescent="0.2">
      <c r="A5" s="300">
        <v>1</v>
      </c>
      <c r="B5" s="300"/>
      <c r="C5" s="300"/>
      <c r="D5" s="20">
        <v>2</v>
      </c>
      <c r="E5" s="46" t="s">
        <v>7</v>
      </c>
      <c r="F5" s="48" t="s">
        <v>8</v>
      </c>
      <c r="G5" s="46" t="s">
        <v>213</v>
      </c>
      <c r="H5" s="48" t="s">
        <v>214</v>
      </c>
      <c r="I5" s="46" t="s">
        <v>215</v>
      </c>
      <c r="J5" s="48" t="s">
        <v>216</v>
      </c>
      <c r="K5" s="48" t="s">
        <v>217</v>
      </c>
      <c r="L5" s="48" t="s">
        <v>13</v>
      </c>
      <c r="M5" s="48" t="s">
        <v>218</v>
      </c>
      <c r="N5" s="48" t="s">
        <v>219</v>
      </c>
      <c r="O5" s="48" t="s">
        <v>220</v>
      </c>
      <c r="P5" s="46" t="s">
        <v>221</v>
      </c>
      <c r="Q5" s="46" t="s">
        <v>222</v>
      </c>
      <c r="R5" s="48" t="s">
        <v>223</v>
      </c>
    </row>
    <row r="6" spans="1:27" ht="12.75" customHeight="1" x14ac:dyDescent="0.2">
      <c r="A6" s="301" t="s">
        <v>193</v>
      </c>
      <c r="B6" s="302"/>
      <c r="C6" s="302"/>
      <c r="D6" s="5">
        <v>1</v>
      </c>
      <c r="E6" s="49">
        <v>1214775000</v>
      </c>
      <c r="F6" s="49">
        <f>ROUND('[3]PK novi Q2'!F9,0)</f>
        <v>0</v>
      </c>
      <c r="G6" s="49">
        <f>ROUND('[3]PK novi Q2'!G9,0)</f>
        <v>0</v>
      </c>
      <c r="H6" s="49">
        <f>ROUND('[3]PK novi Q2'!H9,0)</f>
        <v>0</v>
      </c>
      <c r="I6" s="49">
        <v>97622566</v>
      </c>
      <c r="J6" s="49">
        <v>75223884</v>
      </c>
      <c r="K6" s="49">
        <f>ROUND('[3]PK novi Q2'!K9,0)</f>
        <v>0</v>
      </c>
      <c r="L6" s="49">
        <v>463498673</v>
      </c>
      <c r="M6" s="49">
        <v>-477000</v>
      </c>
      <c r="N6" s="49">
        <v>151858564</v>
      </c>
      <c r="O6" s="49">
        <f>ROUND('[3]PK novi Q2'!O9,0)</f>
        <v>0</v>
      </c>
      <c r="P6" s="49">
        <f>ROUND('[3]PK novi Q2'!P9,0)</f>
        <v>0</v>
      </c>
      <c r="Q6" s="49">
        <f>ROUND('[3]PK novi Q2'!Q9,0)</f>
        <v>0</v>
      </c>
      <c r="R6" s="50">
        <f>SUM(E6:Q6)</f>
        <v>2002501687</v>
      </c>
    </row>
    <row r="7" spans="1:27" ht="30" customHeight="1" x14ac:dyDescent="0.2">
      <c r="A7" s="296" t="s">
        <v>194</v>
      </c>
      <c r="B7" s="297"/>
      <c r="C7" s="297"/>
      <c r="D7" s="5">
        <v>2</v>
      </c>
      <c r="E7" s="49">
        <f>ROUND('[3]PK novi Q2'!E10,0)</f>
        <v>0</v>
      </c>
      <c r="F7" s="49">
        <f>ROUND('[3]PK novi Q2'!F10,0)</f>
        <v>0</v>
      </c>
      <c r="G7" s="49">
        <f>ROUND('[3]PK novi Q2'!G10,0)</f>
        <v>0</v>
      </c>
      <c r="H7" s="49">
        <f>ROUND('[3]PK novi Q2'!H10,0)</f>
        <v>0</v>
      </c>
      <c r="I7" s="49">
        <f>ROUND('[3]PK novi Q2'!I10,0)</f>
        <v>0</v>
      </c>
      <c r="J7" s="49">
        <f>ROUND('[3]PK novi Q2'!J10,0)</f>
        <v>0</v>
      </c>
      <c r="K7" s="49">
        <f>ROUND('[3]PK novi Q2'!K10,0)</f>
        <v>0</v>
      </c>
      <c r="L7" s="49">
        <v>0</v>
      </c>
      <c r="M7" s="49">
        <f>ROUND('[3]PK novi Q2'!M10,0)</f>
        <v>0</v>
      </c>
      <c r="N7" s="49">
        <f>ROUND('[3]PK novi Q2'!N10,0)</f>
        <v>0</v>
      </c>
      <c r="O7" s="49">
        <f>ROUND('[3]PK novi Q2'!O10,0)</f>
        <v>0</v>
      </c>
      <c r="P7" s="49">
        <f>ROUND('[3]PK novi Q2'!P10,0)</f>
        <v>0</v>
      </c>
      <c r="Q7" s="49">
        <f>ROUND('[3]PK novi Q2'!Q10,0)</f>
        <v>0</v>
      </c>
      <c r="R7" s="50">
        <f t="shared" ref="R7:R26" si="0">SUM(E7:Q7)</f>
        <v>0</v>
      </c>
    </row>
    <row r="8" spans="1:27" ht="27" customHeight="1" x14ac:dyDescent="0.2">
      <c r="A8" s="301" t="s">
        <v>195</v>
      </c>
      <c r="B8" s="302"/>
      <c r="C8" s="302"/>
      <c r="D8" s="5">
        <v>3</v>
      </c>
      <c r="E8" s="49">
        <f>ROUND('[3]PK novi Q2'!E11,0)</f>
        <v>0</v>
      </c>
      <c r="F8" s="49">
        <f>ROUND('[3]PK novi Q2'!F11,0)</f>
        <v>0</v>
      </c>
      <c r="G8" s="49">
        <f>ROUND('[3]PK novi Q2'!G11,0)</f>
        <v>0</v>
      </c>
      <c r="H8" s="49">
        <f>ROUND('[3]PK novi Q2'!H11,0)</f>
        <v>0</v>
      </c>
      <c r="I8" s="49">
        <f>ROUND('[3]PK novi Q2'!I11,0)</f>
        <v>0</v>
      </c>
      <c r="J8" s="49">
        <f>ROUND('[3]PK novi Q2'!J11,0)</f>
        <v>0</v>
      </c>
      <c r="K8" s="49">
        <f>ROUND('[3]PK novi Q2'!K11,0)</f>
        <v>0</v>
      </c>
      <c r="L8" s="49">
        <f>ROUND('[3]PK novi Q2'!L11,0)</f>
        <v>0</v>
      </c>
      <c r="M8" s="49">
        <f>ROUND('[3]PK novi Q2'!M11,0)</f>
        <v>0</v>
      </c>
      <c r="N8" s="49">
        <f>ROUND('[3]PK novi Q2'!N11,0)</f>
        <v>0</v>
      </c>
      <c r="O8" s="49">
        <f>ROUND('[3]PK novi Q2'!O11,0)</f>
        <v>0</v>
      </c>
      <c r="P8" s="49">
        <f>ROUND('[3]PK novi Q2'!P11,0)</f>
        <v>0</v>
      </c>
      <c r="Q8" s="49">
        <f>ROUND('[3]PK novi Q2'!Q11,0)</f>
        <v>0</v>
      </c>
      <c r="R8" s="50">
        <f>SUM(E8:Q8)</f>
        <v>0</v>
      </c>
    </row>
    <row r="9" spans="1:27" ht="18" customHeight="1" x14ac:dyDescent="0.2">
      <c r="A9" s="296" t="s">
        <v>196</v>
      </c>
      <c r="B9" s="297"/>
      <c r="C9" s="297"/>
      <c r="D9" s="5">
        <v>4</v>
      </c>
      <c r="E9" s="50">
        <f>E6+E7+E8</f>
        <v>1214775000</v>
      </c>
      <c r="F9" s="50">
        <f t="shared" ref="F9:Q9" si="1">F6+F7+F8</f>
        <v>0</v>
      </c>
      <c r="G9" s="50">
        <f t="shared" si="1"/>
        <v>0</v>
      </c>
      <c r="H9" s="50">
        <f t="shared" si="1"/>
        <v>0</v>
      </c>
      <c r="I9" s="50">
        <f t="shared" si="1"/>
        <v>97622566</v>
      </c>
      <c r="J9" s="50">
        <f t="shared" si="1"/>
        <v>75223884</v>
      </c>
      <c r="K9" s="50">
        <f t="shared" si="1"/>
        <v>0</v>
      </c>
      <c r="L9" s="50">
        <f t="shared" si="1"/>
        <v>463498673</v>
      </c>
      <c r="M9" s="50">
        <f t="shared" si="1"/>
        <v>-477000</v>
      </c>
      <c r="N9" s="50">
        <f t="shared" si="1"/>
        <v>151858564</v>
      </c>
      <c r="O9" s="50">
        <f t="shared" si="1"/>
        <v>0</v>
      </c>
      <c r="P9" s="50">
        <f t="shared" si="1"/>
        <v>0</v>
      </c>
      <c r="Q9" s="50">
        <f t="shared" si="1"/>
        <v>0</v>
      </c>
      <c r="R9" s="50">
        <f t="shared" si="0"/>
        <v>2002501687</v>
      </c>
    </row>
    <row r="10" spans="1:27" ht="33" customHeight="1" x14ac:dyDescent="0.2">
      <c r="A10" s="296" t="s">
        <v>197</v>
      </c>
      <c r="B10" s="297"/>
      <c r="C10" s="297"/>
      <c r="D10" s="5">
        <v>5</v>
      </c>
      <c r="E10" s="49">
        <f>ROUND('[3]PK novi Q2'!E13,0)</f>
        <v>0</v>
      </c>
      <c r="F10" s="49">
        <f>ROUND('[3]PK novi Q2'!F13,0)</f>
        <v>0</v>
      </c>
      <c r="G10" s="49">
        <f>ROUND('[3]PK novi Q2'!G13,0)</f>
        <v>0</v>
      </c>
      <c r="H10" s="49">
        <f>ROUND('[3]PK novi Q2'!H13,0)</f>
        <v>0</v>
      </c>
      <c r="I10" s="49">
        <f>ROUND('[3]PK novi Q2'!I13,0)</f>
        <v>0</v>
      </c>
      <c r="J10" s="49">
        <f>ROUND('[3]PK novi Q2'!J13,0)</f>
        <v>0</v>
      </c>
      <c r="K10" s="49">
        <f>ROUND('[3]PK novi Q2'!K13,0)</f>
        <v>0</v>
      </c>
      <c r="L10" s="49">
        <f>ROUND('[3]PK novi Q2'!L13,0)</f>
        <v>0</v>
      </c>
      <c r="M10" s="49">
        <f>ROUND('[3]PK novi Q2'!M13,0)</f>
        <v>0</v>
      </c>
      <c r="N10" s="49">
        <f>ROUND('[3]PK novi Q2'!N13,0)</f>
        <v>0</v>
      </c>
      <c r="O10" s="49">
        <f>ROUND('[3]PK novi Q2'!O13,0)</f>
        <v>0</v>
      </c>
      <c r="P10" s="49">
        <f>ROUND('[3]PK novi Q2'!P13,0)</f>
        <v>0</v>
      </c>
      <c r="Q10" s="49">
        <f>ROUND('[3]PK novi Q2'!Q13,0)</f>
        <v>0</v>
      </c>
      <c r="R10" s="50">
        <f t="shared" si="0"/>
        <v>0</v>
      </c>
    </row>
    <row r="11" spans="1:27" ht="23.25" customHeight="1" x14ac:dyDescent="0.2">
      <c r="A11" s="296" t="s">
        <v>198</v>
      </c>
      <c r="B11" s="297"/>
      <c r="C11" s="297"/>
      <c r="D11" s="5">
        <v>6</v>
      </c>
      <c r="E11" s="49">
        <f>ROUND('[3]PK novi Q2'!E14,0)</f>
        <v>0</v>
      </c>
      <c r="F11" s="49">
        <f>ROUND('[3]PK novi Q2'!F14,0)</f>
        <v>0</v>
      </c>
      <c r="G11" s="49">
        <f>ROUND('[3]PK novi Q2'!G14,0)</f>
        <v>0</v>
      </c>
      <c r="H11" s="49">
        <f>ROUND('[3]PK novi Q2'!H14,0)</f>
        <v>0</v>
      </c>
      <c r="I11" s="49">
        <f>ROUND('[3]PK novi Q2'!I14,0)</f>
        <v>0</v>
      </c>
      <c r="J11" s="49">
        <f>ROUND('[3]PK novi Q2'!J14,0)</f>
        <v>0</v>
      </c>
      <c r="K11" s="49">
        <f>ROUND('[3]PK novi Q2'!K14,0)</f>
        <v>0</v>
      </c>
      <c r="L11" s="49">
        <f>ROUND('[3]PK novi Q2'!L14,0)</f>
        <v>0</v>
      </c>
      <c r="M11" s="49">
        <f>ROUND('[3]PK novi Q2'!M14,0)</f>
        <v>0</v>
      </c>
      <c r="N11" s="49">
        <f>ROUND('[3]PK novi Q2'!N14,0)</f>
        <v>0</v>
      </c>
      <c r="O11" s="49">
        <f>ROUND('[3]PK novi Q2'!O14,0)</f>
        <v>0</v>
      </c>
      <c r="P11" s="49">
        <f>ROUND('[3]PK novi Q2'!P14,0)</f>
        <v>0</v>
      </c>
      <c r="Q11" s="49">
        <f>ROUND('[3]PK novi Q2'!Q14,0)</f>
        <v>0</v>
      </c>
      <c r="R11" s="50">
        <f t="shared" si="0"/>
        <v>0</v>
      </c>
    </row>
    <row r="12" spans="1:27" ht="27" customHeight="1" x14ac:dyDescent="0.2">
      <c r="A12" s="296" t="s">
        <v>199</v>
      </c>
      <c r="B12" s="297"/>
      <c r="C12" s="297"/>
      <c r="D12" s="5">
        <v>7</v>
      </c>
      <c r="E12" s="49">
        <f>ROUND('[3]PK novi Q2'!E15,0)</f>
        <v>0</v>
      </c>
      <c r="F12" s="49">
        <f>ROUND('[3]PK novi Q2'!F15,0)</f>
        <v>0</v>
      </c>
      <c r="G12" s="49">
        <f>ROUND('[3]PK novi Q2'!G15,0)</f>
        <v>0</v>
      </c>
      <c r="H12" s="49">
        <f>ROUND('[3]PK novi Q2'!H15,0)</f>
        <v>0</v>
      </c>
      <c r="I12" s="49">
        <f>ROUND('[3]PK novi Q2'!I15,0)</f>
        <v>0</v>
      </c>
      <c r="J12" s="49">
        <f>ROUND('[3]PK novi Q2'!J15,0)</f>
        <v>0</v>
      </c>
      <c r="K12" s="49">
        <f>ROUND('[3]PK novi Q2'!K15,0)</f>
        <v>0</v>
      </c>
      <c r="L12" s="49">
        <f>ROUND('[3]PK novi Q2'!L15,0)</f>
        <v>0</v>
      </c>
      <c r="M12" s="49">
        <f>ROUND('[3]PK novi Q2'!M15,0)</f>
        <v>0</v>
      </c>
      <c r="N12" s="49">
        <f>ROUND('[3]PK novi Q2'!N15,0)</f>
        <v>0</v>
      </c>
      <c r="O12" s="49">
        <f>ROUND('[3]PK novi Q2'!O15,0)</f>
        <v>0</v>
      </c>
      <c r="P12" s="49">
        <f>ROUND('[3]PK novi Q2'!P15,0)</f>
        <v>0</v>
      </c>
      <c r="Q12" s="49">
        <f>ROUND('[3]PK novi Q2'!Q15,0)</f>
        <v>0</v>
      </c>
      <c r="R12" s="50">
        <f t="shared" si="0"/>
        <v>0</v>
      </c>
    </row>
    <row r="13" spans="1:27" ht="24.75" customHeight="1" x14ac:dyDescent="0.2">
      <c r="A13" s="301" t="s">
        <v>200</v>
      </c>
      <c r="B13" s="302"/>
      <c r="C13" s="302"/>
      <c r="D13" s="5">
        <v>8</v>
      </c>
      <c r="E13" s="49">
        <f>ROUND('[3]PK novi Q2'!E16,0)</f>
        <v>0</v>
      </c>
      <c r="F13" s="49">
        <f>ROUND('[3]PK novi Q2'!F16,0)</f>
        <v>0</v>
      </c>
      <c r="G13" s="49">
        <f>ROUND('[3]PK novi Q2'!G16,0)</f>
        <v>0</v>
      </c>
      <c r="H13" s="49">
        <f>ROUND('[3]PK novi Q2'!H16,0)</f>
        <v>0</v>
      </c>
      <c r="I13" s="49">
        <f>ROUND('[3]PK novi Q2'!I16,0)</f>
        <v>0</v>
      </c>
      <c r="J13" s="49">
        <f>ROUND('[3]PK novi Q2'!J16,0)</f>
        <v>0</v>
      </c>
      <c r="K13" s="49">
        <f>ROUND('[3]PK novi Q2'!K16,0)</f>
        <v>0</v>
      </c>
      <c r="L13" s="49">
        <f>ROUND('[3]PK novi Q2'!L16,0)</f>
        <v>0</v>
      </c>
      <c r="M13" s="49">
        <f>ROUND('[3]PK novi Q2'!M16,0)</f>
        <v>0</v>
      </c>
      <c r="N13" s="49">
        <f>ROUND('[3]PK novi Q2'!N16,0)</f>
        <v>0</v>
      </c>
      <c r="O13" s="49">
        <f>ROUND('[3]PK novi Q2'!O16,0)</f>
        <v>0</v>
      </c>
      <c r="P13" s="49">
        <f>ROUND('[3]PK novi Q2'!P16,0)</f>
        <v>0</v>
      </c>
      <c r="Q13" s="49">
        <f>ROUND('[3]PK novi Q2'!Q16,0)</f>
        <v>0</v>
      </c>
      <c r="R13" s="50">
        <f t="shared" si="0"/>
        <v>0</v>
      </c>
    </row>
    <row r="14" spans="1:27" ht="12.75" customHeight="1" x14ac:dyDescent="0.2">
      <c r="A14" s="296" t="s">
        <v>201</v>
      </c>
      <c r="B14" s="297"/>
      <c r="C14" s="297"/>
      <c r="D14" s="5">
        <v>9</v>
      </c>
      <c r="E14" s="49">
        <f>ROUND('[3]PK novi Q2'!E17,0)</f>
        <v>0</v>
      </c>
      <c r="F14" s="49">
        <f>ROUND('[3]PK novi Q2'!F17,0)</f>
        <v>0</v>
      </c>
      <c r="G14" s="49">
        <f>ROUND('[3]PK novi Q2'!G17,0)</f>
        <v>0</v>
      </c>
      <c r="H14" s="49">
        <f>ROUND('[3]PK novi Q2'!H17,0)</f>
        <v>0</v>
      </c>
      <c r="I14" s="49">
        <f>ROUND('[3]PK novi Q2'!I17,0)</f>
        <v>0</v>
      </c>
      <c r="J14" s="49">
        <f>ROUND('[3]PK novi Q2'!J17,0)</f>
        <v>0</v>
      </c>
      <c r="K14" s="49">
        <f>ROUND('[3]PK novi Q2'!K17,0)</f>
        <v>0</v>
      </c>
      <c r="L14" s="49">
        <f>ROUND('[3]PK novi Q2'!L17,0)</f>
        <v>0</v>
      </c>
      <c r="M14" s="49">
        <f>ROUND('[3]PK novi Q2'!M17,0)</f>
        <v>0</v>
      </c>
      <c r="N14" s="49">
        <f>ROUND('[3]PK novi Q2'!N17,0)</f>
        <v>0</v>
      </c>
      <c r="O14" s="49">
        <f>ROUND('[3]PK novi Q2'!O17,0)</f>
        <v>0</v>
      </c>
      <c r="P14" s="49">
        <f>ROUND('[3]PK novi Q2'!P17,0)</f>
        <v>0</v>
      </c>
      <c r="Q14" s="49">
        <f>ROUND('[3]PK novi Q2'!Q17,0)</f>
        <v>0</v>
      </c>
      <c r="R14" s="50">
        <f t="shared" si="0"/>
        <v>0</v>
      </c>
    </row>
    <row r="15" spans="1:27" ht="24" customHeight="1" x14ac:dyDescent="0.2">
      <c r="A15" s="301" t="s">
        <v>202</v>
      </c>
      <c r="B15" s="302"/>
      <c r="C15" s="302"/>
      <c r="D15" s="5">
        <v>10</v>
      </c>
      <c r="E15" s="49">
        <f>ROUND('[3]PK novi Q2'!E18,0)</f>
        <v>0</v>
      </c>
      <c r="F15" s="49">
        <f>ROUND('[3]PK novi Q2'!F18,0)</f>
        <v>0</v>
      </c>
      <c r="G15" s="49">
        <f>ROUND('[3]PK novi Q2'!G18,0)</f>
        <v>0</v>
      </c>
      <c r="H15" s="49">
        <f>ROUND('[3]PK novi Q2'!H18,0)</f>
        <v>0</v>
      </c>
      <c r="I15" s="49">
        <f>ROUND('[3]PK novi Q2'!I18,0)</f>
        <v>0</v>
      </c>
      <c r="J15" s="49">
        <f>ROUND('[3]PK novi Q2'!J18,0)</f>
        <v>0</v>
      </c>
      <c r="K15" s="49">
        <f>ROUND('[3]PK novi Q2'!K18,0)</f>
        <v>0</v>
      </c>
      <c r="L15" s="49">
        <f>ROUND('[3]PK novi Q2'!L18,0)</f>
        <v>0</v>
      </c>
      <c r="M15" s="49">
        <f>ROUND('[3]PK novi Q2'!M18,0)</f>
        <v>0</v>
      </c>
      <c r="N15" s="49">
        <f>ROUND('[3]PK novi Q2'!N18,0)</f>
        <v>0</v>
      </c>
      <c r="O15" s="49">
        <f>ROUND('[3]PK novi Q2'!O18,0)</f>
        <v>0</v>
      </c>
      <c r="P15" s="49">
        <f>ROUND('[3]PK novi Q2'!P18,0)</f>
        <v>0</v>
      </c>
      <c r="Q15" s="49">
        <f>ROUND('[3]PK novi Q2'!Q18,0)</f>
        <v>0</v>
      </c>
      <c r="R15" s="50">
        <f t="shared" si="0"/>
        <v>0</v>
      </c>
    </row>
    <row r="16" spans="1:27" ht="12.75" customHeight="1" x14ac:dyDescent="0.2">
      <c r="A16" s="296" t="s">
        <v>203</v>
      </c>
      <c r="B16" s="297"/>
      <c r="C16" s="297"/>
      <c r="D16" s="5">
        <v>11</v>
      </c>
      <c r="E16" s="49">
        <f>ROUND('[3]PK novi Q2'!E19,0)</f>
        <v>0</v>
      </c>
      <c r="F16" s="49">
        <f>ROUND('[3]PK novi Q2'!F19,0)</f>
        <v>0</v>
      </c>
      <c r="G16" s="49">
        <f>ROUND('[3]PK novi Q2'!G19,0)</f>
        <v>0</v>
      </c>
      <c r="H16" s="49">
        <f>ROUND('[3]PK novi Q2'!H19,0)</f>
        <v>0</v>
      </c>
      <c r="I16" s="49">
        <f>ROUND('[3]PK novi Q2'!I19,0)</f>
        <v>0</v>
      </c>
      <c r="J16" s="49">
        <f>ROUND('[3]PK novi Q2'!J19,0)</f>
        <v>0</v>
      </c>
      <c r="K16" s="49">
        <f>ROUND('[3]PK novi Q2'!K19,0)</f>
        <v>0</v>
      </c>
      <c r="L16" s="49">
        <f>ROUND('[3]PK novi Q2'!L19,0)</f>
        <v>0</v>
      </c>
      <c r="M16" s="49">
        <f>ROUND('[3]PK novi Q2'!M19,0)</f>
        <v>0</v>
      </c>
      <c r="N16" s="49">
        <f>ROUND('[3]PK novi Q2'!N19,0)</f>
        <v>0</v>
      </c>
      <c r="O16" s="49">
        <f>ROUND('[3]PK novi Q2'!O19,0)</f>
        <v>0</v>
      </c>
      <c r="P16" s="49">
        <f>ROUND('[3]PK novi Q2'!P19,0)</f>
        <v>0</v>
      </c>
      <c r="Q16" s="49">
        <f>ROUND('[3]PK novi Q2'!Q19,0)</f>
        <v>0</v>
      </c>
      <c r="R16" s="50">
        <f t="shared" si="0"/>
        <v>0</v>
      </c>
    </row>
    <row r="17" spans="1:18" ht="12.75" customHeight="1" x14ac:dyDescent="0.2">
      <c r="A17" s="296" t="s">
        <v>21</v>
      </c>
      <c r="B17" s="297"/>
      <c r="C17" s="297"/>
      <c r="D17" s="5">
        <v>12</v>
      </c>
      <c r="E17" s="49">
        <f>ROUND('[3]PK novi Q2'!E20,0)</f>
        <v>0</v>
      </c>
      <c r="F17" s="49">
        <f>ROUND('[3]PK novi Q2'!F20,0)</f>
        <v>0</v>
      </c>
      <c r="G17" s="49">
        <f>ROUND('[3]PK novi Q2'!G20,0)</f>
        <v>0</v>
      </c>
      <c r="H17" s="49">
        <f>ROUND('[3]PK novi Q2'!H20,0)</f>
        <v>0</v>
      </c>
      <c r="I17" s="49">
        <f>ROUND('[3]PK novi Q2'!I20,0)</f>
        <v>0</v>
      </c>
      <c r="J17" s="49">
        <f>ROUND('[3]PK novi Q2'!J20,0)</f>
        <v>0</v>
      </c>
      <c r="K17" s="49">
        <f>ROUND('[3]PK novi Q2'!K20,0)</f>
        <v>0</v>
      </c>
      <c r="L17" s="49">
        <f>ROUND('[3]PK novi Q2'!L20,0)</f>
        <v>0</v>
      </c>
      <c r="M17" s="49">
        <f>ROUND('[3]PK novi Q2'!M20,0)</f>
        <v>0</v>
      </c>
      <c r="N17" s="49">
        <f>ROUND('[3]PK novi Q2'!N20,0)</f>
        <v>0</v>
      </c>
      <c r="O17" s="49">
        <f>ROUND('[3]PK novi Q2'!O20,0)</f>
        <v>0</v>
      </c>
      <c r="P17" s="49">
        <f>ROUND('[3]PK novi Q2'!P20,0)</f>
        <v>0</v>
      </c>
      <c r="Q17" s="49">
        <f>ROUND('[3]PK novi Q2'!Q20,0)</f>
        <v>0</v>
      </c>
      <c r="R17" s="50">
        <f t="shared" si="0"/>
        <v>0</v>
      </c>
    </row>
    <row r="18" spans="1:18" ht="12.75" customHeight="1" x14ac:dyDescent="0.2">
      <c r="A18" s="296" t="s">
        <v>204</v>
      </c>
      <c r="B18" s="297"/>
      <c r="C18" s="297"/>
      <c r="D18" s="5">
        <v>13</v>
      </c>
      <c r="E18" s="49">
        <f>ROUND('[3]PK novi Q2'!E21,0)</f>
        <v>0</v>
      </c>
      <c r="F18" s="49">
        <f>ROUND('[3]PK novi Q2'!F21,0)</f>
        <v>0</v>
      </c>
      <c r="G18" s="49">
        <f>ROUND('[3]PK novi Q2'!G21,0)</f>
        <v>0</v>
      </c>
      <c r="H18" s="49">
        <f>ROUND('[3]PK novi Q2'!H21,0)</f>
        <v>0</v>
      </c>
      <c r="I18" s="49">
        <f>ROUND('[3]PK novi Q2'!I21,0)</f>
        <v>0</v>
      </c>
      <c r="J18" s="49">
        <f>ROUND('[3]PK novi Q2'!J21,0)</f>
        <v>0</v>
      </c>
      <c r="K18" s="49">
        <f>ROUND('[3]PK novi Q2'!K21,0)</f>
        <v>0</v>
      </c>
      <c r="L18" s="49">
        <f>ROUND('[3]PK novi Q2'!L21,0)</f>
        <v>0</v>
      </c>
      <c r="M18" s="49">
        <f>ROUND('[3]PK novi Q2'!M21,0)</f>
        <v>0</v>
      </c>
      <c r="N18" s="49">
        <f>ROUND('[3]PK novi Q2'!N21,0)</f>
        <v>0</v>
      </c>
      <c r="O18" s="49">
        <f>ROUND('[3]PK novi Q2'!O21,0)</f>
        <v>0</v>
      </c>
      <c r="P18" s="49">
        <f>ROUND('[3]PK novi Q2'!P21,0)</f>
        <v>0</v>
      </c>
      <c r="Q18" s="49">
        <f>ROUND('[3]PK novi Q2'!Q21,0)</f>
        <v>0</v>
      </c>
      <c r="R18" s="50">
        <f t="shared" si="0"/>
        <v>0</v>
      </c>
    </row>
    <row r="19" spans="1:18" ht="24" customHeight="1" x14ac:dyDescent="0.2">
      <c r="A19" s="296" t="s">
        <v>205</v>
      </c>
      <c r="B19" s="297"/>
      <c r="C19" s="297"/>
      <c r="D19" s="5">
        <v>14</v>
      </c>
      <c r="E19" s="49">
        <f>ROUND('[3]PK novi Q2'!E22,0)</f>
        <v>0</v>
      </c>
      <c r="F19" s="49">
        <f>ROUND('[3]PK novi Q2'!F22,0)</f>
        <v>0</v>
      </c>
      <c r="G19" s="49">
        <f>ROUND('[3]PK novi Q2'!G22,0)</f>
        <v>0</v>
      </c>
      <c r="H19" s="49">
        <f>ROUND('[3]PK novi Q2'!H22,0)</f>
        <v>0</v>
      </c>
      <c r="I19" s="49">
        <f>ROUND('[3]PK novi Q2'!I22,0)</f>
        <v>0</v>
      </c>
      <c r="J19" s="49">
        <f>ROUND('[3]PK novi Q2'!J22,0)</f>
        <v>0</v>
      </c>
      <c r="K19" s="49">
        <f>ROUND('[3]PK novi Q2'!K22,0)</f>
        <v>0</v>
      </c>
      <c r="L19" s="49">
        <f>ROUND('[3]PK novi Q2'!L22,0)</f>
        <v>0</v>
      </c>
      <c r="M19" s="49">
        <f>ROUND('[3]PK novi Q2'!M22,0)</f>
        <v>0</v>
      </c>
      <c r="N19" s="49">
        <f>ROUND('[3]PK novi Q2'!N22,0)</f>
        <v>0</v>
      </c>
      <c r="O19" s="49">
        <f>ROUND('[3]PK novi Q2'!O22,0)</f>
        <v>0</v>
      </c>
      <c r="P19" s="49">
        <f>ROUND('[3]PK novi Q2'!P22,0)</f>
        <v>0</v>
      </c>
      <c r="Q19" s="49">
        <f>ROUND('[3]PK novi Q2'!Q22,0)</f>
        <v>0</v>
      </c>
      <c r="R19" s="50">
        <f t="shared" si="0"/>
        <v>0</v>
      </c>
    </row>
    <row r="20" spans="1:18" ht="24" customHeight="1" x14ac:dyDescent="0.2">
      <c r="A20" s="296" t="s">
        <v>206</v>
      </c>
      <c r="B20" s="297"/>
      <c r="C20" s="297"/>
      <c r="D20" s="5">
        <v>15</v>
      </c>
      <c r="E20" s="49">
        <f>ROUND('[3]PK novi Q2'!E23,0)</f>
        <v>0</v>
      </c>
      <c r="F20" s="49">
        <f>ROUND('[3]PK novi Q2'!F23,0)</f>
        <v>0</v>
      </c>
      <c r="G20" s="49">
        <f>ROUND('[3]PK novi Q2'!G23,0)</f>
        <v>0</v>
      </c>
      <c r="H20" s="49">
        <f>ROUND('[3]PK novi Q2'!H23,0)</f>
        <v>0</v>
      </c>
      <c r="I20" s="49">
        <f>ROUND('[3]PK novi Q2'!I23,0)</f>
        <v>0</v>
      </c>
      <c r="J20" s="49">
        <f>ROUND('[3]PK novi Q2'!J23,0)</f>
        <v>0</v>
      </c>
      <c r="K20" s="49">
        <f>ROUND('[3]PK novi Q2'!K23,0)</f>
        <v>0</v>
      </c>
      <c r="L20" s="49">
        <f>ROUND('[3]PK novi Q2'!L23,0)</f>
        <v>0</v>
      </c>
      <c r="M20" s="49">
        <f>ROUND('[3]PK novi Q2'!M23,0)</f>
        <v>0</v>
      </c>
      <c r="N20" s="49">
        <f>ROUND('[3]PK novi Q2'!N23,0)</f>
        <v>0</v>
      </c>
      <c r="O20" s="49">
        <f>ROUND('[3]PK novi Q2'!O23,0)</f>
        <v>0</v>
      </c>
      <c r="P20" s="49">
        <f>ROUND('[3]PK novi Q2'!P23,0)</f>
        <v>0</v>
      </c>
      <c r="Q20" s="49">
        <f>ROUND('[3]PK novi Q2'!Q23,0)</f>
        <v>0</v>
      </c>
      <c r="R20" s="50">
        <f t="shared" si="0"/>
        <v>0</v>
      </c>
    </row>
    <row r="21" spans="1:18" ht="20.25" customHeight="1" x14ac:dyDescent="0.2">
      <c r="A21" s="301" t="s">
        <v>207</v>
      </c>
      <c r="B21" s="302"/>
      <c r="C21" s="302"/>
      <c r="D21" s="5">
        <v>16</v>
      </c>
      <c r="E21" s="49">
        <f>ROUND('[3]PK novi Q2'!E24,0)</f>
        <v>0</v>
      </c>
      <c r="F21" s="49">
        <f>ROUND('[3]PK novi Q2'!F24,0)</f>
        <v>0</v>
      </c>
      <c r="G21" s="49">
        <f>ROUND('[3]PK novi Q2'!G24,0)</f>
        <v>0</v>
      </c>
      <c r="H21" s="49">
        <f>ROUND('[3]PK novi Q2'!H24,0)</f>
        <v>0</v>
      </c>
      <c r="I21" s="49">
        <f>ROUND('[3]PK novi Q2'!I24,0)</f>
        <v>0</v>
      </c>
      <c r="J21" s="49">
        <f>ROUND('[3]PK novi Q2'!J24,0)</f>
        <v>0</v>
      </c>
      <c r="K21" s="49">
        <f>ROUND('[3]PK novi Q2'!K24,0)</f>
        <v>0</v>
      </c>
      <c r="L21" s="49">
        <f>ROUND('[3]PK novi Q2'!L24,0)</f>
        <v>0</v>
      </c>
      <c r="M21" s="49">
        <f>ROUND('[3]PK novi Q2'!M24,0)</f>
        <v>0</v>
      </c>
      <c r="N21" s="49">
        <f>ROUND('[3]PK novi Q2'!N24,0)</f>
        <v>0</v>
      </c>
      <c r="O21" s="49">
        <f>ROUND('[3]PK novi Q2'!O24,0)</f>
        <v>0</v>
      </c>
      <c r="P21" s="49">
        <f>ROUND('[3]PK novi Q2'!P24,0)</f>
        <v>0</v>
      </c>
      <c r="Q21" s="49">
        <f>ROUND('[3]PK novi Q2'!Q24,0)</f>
        <v>0</v>
      </c>
      <c r="R21" s="50">
        <f t="shared" si="0"/>
        <v>0</v>
      </c>
    </row>
    <row r="22" spans="1:18" ht="20.25" customHeight="1" x14ac:dyDescent="0.2">
      <c r="A22" s="301" t="s">
        <v>209</v>
      </c>
      <c r="B22" s="302"/>
      <c r="C22" s="302"/>
      <c r="D22" s="5">
        <v>17</v>
      </c>
      <c r="E22" s="49">
        <f>ROUND('[3]PK novi Q2'!E25,0)</f>
        <v>0</v>
      </c>
      <c r="F22" s="49">
        <f>ROUND('[3]PK novi Q2'!F25,0)</f>
        <v>0</v>
      </c>
      <c r="G22" s="49">
        <f>ROUND('[3]PK novi Q2'!G25,0)</f>
        <v>0</v>
      </c>
      <c r="H22" s="49">
        <f>ROUND('[3]PK novi Q2'!H25,0)</f>
        <v>0</v>
      </c>
      <c r="I22" s="49">
        <f>ROUND('[3]PK novi Q2'!I25,0)</f>
        <v>0</v>
      </c>
      <c r="J22" s="49">
        <f>ROUND('[3]PK novi Q2'!J25,0)</f>
        <v>0</v>
      </c>
      <c r="K22" s="49">
        <f>ROUND('[3]PK novi Q2'!K25,0)</f>
        <v>0</v>
      </c>
      <c r="L22" s="49">
        <f>ROUND('[3]PK novi Q2'!L25,0)</f>
        <v>0</v>
      </c>
      <c r="M22" s="49">
        <f>ROUND('[3]PK novi Q2'!M25,0)</f>
        <v>0</v>
      </c>
      <c r="N22" s="49">
        <f>ROUND('[3]PK novi Q2'!N25,0)</f>
        <v>0</v>
      </c>
      <c r="O22" s="49">
        <f>ROUND('[3]PK novi Q2'!O25,0)</f>
        <v>0</v>
      </c>
      <c r="P22" s="49">
        <f>ROUND('[3]PK novi Q2'!P25,0)</f>
        <v>0</v>
      </c>
      <c r="Q22" s="49">
        <f>ROUND('[3]PK novi Q2'!Q25,0)</f>
        <v>0</v>
      </c>
      <c r="R22" s="50">
        <f t="shared" si="0"/>
        <v>0</v>
      </c>
    </row>
    <row r="23" spans="1:18" ht="20.25" customHeight="1" x14ac:dyDescent="0.2">
      <c r="A23" s="301" t="s">
        <v>210</v>
      </c>
      <c r="B23" s="302"/>
      <c r="C23" s="302"/>
      <c r="D23" s="5">
        <v>18</v>
      </c>
      <c r="E23" s="49">
        <f>ROUND('[3]PK novi Q2'!E26,0)</f>
        <v>0</v>
      </c>
      <c r="F23" s="49">
        <f>ROUND('[3]PK novi Q2'!F26,0)</f>
        <v>0</v>
      </c>
      <c r="G23" s="49">
        <f>ROUND('[3]PK novi Q2'!G26,0)</f>
        <v>0</v>
      </c>
      <c r="H23" s="49">
        <f>ROUND('[3]PK novi Q2'!H26,0)</f>
        <v>0</v>
      </c>
      <c r="I23" s="49">
        <f>ROUND('[3]PK novi Q2'!I26,0)</f>
        <v>121373140</v>
      </c>
      <c r="J23" s="49">
        <f>ROUND('[3]PK novi Q2'!J26,0)</f>
        <v>127075453</v>
      </c>
      <c r="K23" s="49">
        <f>ROUND('[3]PK novi Q2'!K26,0)</f>
        <v>0</v>
      </c>
      <c r="L23" s="49">
        <f>ROUND('[3]PK novi Q2'!L26,0)</f>
        <v>75929224</v>
      </c>
      <c r="M23" s="49">
        <f>ROUND('[3]PK novi Q2'!M26,0)</f>
        <v>0</v>
      </c>
      <c r="N23" s="49">
        <f>ROUND('[3]PK novi Q2'!N26,0)</f>
        <v>-151858564</v>
      </c>
      <c r="O23" s="49">
        <f>ROUND('[3]PK novi Q2'!O26,0)</f>
        <v>0</v>
      </c>
      <c r="P23" s="49">
        <f>ROUND('[3]PK novi Q2'!P26,0)</f>
        <v>0</v>
      </c>
      <c r="Q23" s="49">
        <f>ROUND('[3]PK novi Q2'!Q26,0)</f>
        <v>0</v>
      </c>
      <c r="R23" s="50">
        <f t="shared" si="0"/>
        <v>172519253</v>
      </c>
    </row>
    <row r="24" spans="1:18" ht="20.25" customHeight="1" x14ac:dyDescent="0.2">
      <c r="A24" s="301" t="s">
        <v>211</v>
      </c>
      <c r="B24" s="302"/>
      <c r="C24" s="302"/>
      <c r="D24" s="5">
        <v>19</v>
      </c>
      <c r="E24" s="49">
        <f>ROUND('[3]PK novi Q2'!E27,0)</f>
        <v>0</v>
      </c>
      <c r="F24" s="49">
        <f>ROUND('[3]PK novi Q2'!F27,0)</f>
        <v>0</v>
      </c>
      <c r="G24" s="49">
        <f>ROUND('[3]PK novi Q2'!G27,0)</f>
        <v>0</v>
      </c>
      <c r="H24" s="49">
        <f>ROUND('[3]PK novi Q2'!H27,0)</f>
        <v>0</v>
      </c>
      <c r="I24" s="49">
        <f>ROUND('[3]PK novi Q2'!I27,0)</f>
        <v>0</v>
      </c>
      <c r="J24" s="49">
        <f>ROUND('[3]PK novi Q2'!J27,0)</f>
        <v>0</v>
      </c>
      <c r="K24" s="49">
        <f>ROUND('[3]PK novi Q2'!K27,0)</f>
        <v>0</v>
      </c>
      <c r="L24" s="49">
        <f>ROUND('[3]PK novi Q2'!L27,0)</f>
        <v>0</v>
      </c>
      <c r="M24" s="49">
        <f>ROUND('[3]PK novi Q2'!M27,0)</f>
        <v>0</v>
      </c>
      <c r="N24" s="49">
        <f>ROUND('[3]PK novi Q2'!N27,0)</f>
        <v>123483379</v>
      </c>
      <c r="O24" s="49">
        <f>ROUND('[3]PK novi Q2'!O27,0)</f>
        <v>0</v>
      </c>
      <c r="P24" s="49">
        <f>ROUND('[3]PK novi Q2'!P27,0)</f>
        <v>0</v>
      </c>
      <c r="Q24" s="49">
        <f>ROUND('[3]PK novi Q2'!Q27,0)</f>
        <v>0</v>
      </c>
      <c r="R24" s="50">
        <f t="shared" si="0"/>
        <v>123483379</v>
      </c>
    </row>
    <row r="25" spans="1:18" ht="20.25" customHeight="1" x14ac:dyDescent="0.2">
      <c r="A25" s="301" t="s">
        <v>208</v>
      </c>
      <c r="B25" s="302"/>
      <c r="C25" s="302"/>
      <c r="D25" s="5">
        <v>20</v>
      </c>
      <c r="E25" s="49">
        <f>ROUND('[3]PK novi Q2'!E28,0)</f>
        <v>0</v>
      </c>
      <c r="F25" s="49">
        <f>ROUND('[3]PK novi Q2'!F28,0)</f>
        <v>0</v>
      </c>
      <c r="G25" s="49">
        <f>ROUND('[3]PK novi Q2'!G28,0)</f>
        <v>0</v>
      </c>
      <c r="H25" s="49">
        <f>ROUND('[3]PK novi Q2'!H28,0)</f>
        <v>0</v>
      </c>
      <c r="I25" s="49">
        <f>ROUND('[3]PK novi Q2'!I28,0)</f>
        <v>0</v>
      </c>
      <c r="J25" s="49">
        <f>ROUND('[3]PK novi Q2'!J28,0)</f>
        <v>0</v>
      </c>
      <c r="K25" s="49">
        <f>ROUND('[3]PK novi Q2'!K28,0)</f>
        <v>0</v>
      </c>
      <c r="L25" s="49">
        <f>ROUND('[3]PK novi Q2'!L28,0)</f>
        <v>0</v>
      </c>
      <c r="M25" s="49">
        <f>ROUND('[3]PK novi Q2'!M28,0)</f>
        <v>0</v>
      </c>
      <c r="N25" s="49">
        <f>ROUND('[3]PK novi Q2'!N28,0)</f>
        <v>0</v>
      </c>
      <c r="O25" s="49">
        <f>ROUND('[3]PK novi Q2'!O28,0)</f>
        <v>0</v>
      </c>
      <c r="P25" s="49">
        <f>ROUND('[3]PK novi Q2'!P28,0)</f>
        <v>0</v>
      </c>
      <c r="Q25" s="49">
        <f>ROUND('[3]PK novi Q2'!Q28,0)</f>
        <v>0</v>
      </c>
      <c r="R25" s="50">
        <f t="shared" si="0"/>
        <v>0</v>
      </c>
    </row>
    <row r="26" spans="1:18" ht="21" customHeight="1" x14ac:dyDescent="0.2">
      <c r="A26" s="301" t="s">
        <v>212</v>
      </c>
      <c r="B26" s="302"/>
      <c r="C26" s="302"/>
      <c r="D26" s="5">
        <v>21</v>
      </c>
      <c r="E26" s="50">
        <f>SUM(E9:E25)</f>
        <v>1214775000</v>
      </c>
      <c r="F26" s="50">
        <f t="shared" ref="F26:Q26" si="2">SUM(F9:F25)</f>
        <v>0</v>
      </c>
      <c r="G26" s="50">
        <f t="shared" si="2"/>
        <v>0</v>
      </c>
      <c r="H26" s="50">
        <f t="shared" si="2"/>
        <v>0</v>
      </c>
      <c r="I26" s="50">
        <f t="shared" si="2"/>
        <v>218995706</v>
      </c>
      <c r="J26" s="50">
        <f t="shared" si="2"/>
        <v>202299337</v>
      </c>
      <c r="K26" s="50">
        <f t="shared" si="2"/>
        <v>0</v>
      </c>
      <c r="L26" s="50">
        <f t="shared" si="2"/>
        <v>539427897</v>
      </c>
      <c r="M26" s="50">
        <f t="shared" si="2"/>
        <v>-477000</v>
      </c>
      <c r="N26" s="50">
        <f t="shared" si="2"/>
        <v>123483379</v>
      </c>
      <c r="O26" s="50">
        <f t="shared" si="2"/>
        <v>0</v>
      </c>
      <c r="P26" s="50">
        <f t="shared" si="2"/>
        <v>0</v>
      </c>
      <c r="Q26" s="50">
        <f t="shared" si="2"/>
        <v>0</v>
      </c>
      <c r="R26" s="50">
        <f t="shared" si="0"/>
        <v>2298504319</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
  <sheetViews>
    <sheetView workbookViewId="0">
      <selection activeCell="D4" sqref="D4"/>
    </sheetView>
  </sheetViews>
  <sheetFormatPr defaultRowHeight="12.75" x14ac:dyDescent="0.2"/>
  <cols>
    <col min="1" max="1" width="51.5703125" style="123" customWidth="1"/>
    <col min="2" max="3" width="27.7109375" style="107" customWidth="1"/>
    <col min="4" max="5" width="27.7109375" style="108" customWidth="1"/>
    <col min="6" max="16384" width="9.140625" style="139"/>
  </cols>
  <sheetData>
    <row r="1" spans="1:5" x14ac:dyDescent="0.2">
      <c r="A1" s="106"/>
    </row>
    <row r="2" spans="1:5" x14ac:dyDescent="0.2">
      <c r="A2" s="106"/>
    </row>
    <row r="3" spans="1:5" x14ac:dyDescent="0.2">
      <c r="A3" s="106"/>
    </row>
    <row r="4" spans="1:5" x14ac:dyDescent="0.2">
      <c r="A4" s="106"/>
    </row>
    <row r="5" spans="1:5" x14ac:dyDescent="0.2">
      <c r="A5" s="109" t="s">
        <v>291</v>
      </c>
      <c r="B5" s="110"/>
      <c r="C5" s="110"/>
      <c r="D5" s="111"/>
      <c r="E5" s="111"/>
    </row>
    <row r="6" spans="1:5" x14ac:dyDescent="0.2">
      <c r="A6" s="106"/>
    </row>
    <row r="7" spans="1:5" ht="13.5" thickBot="1" x14ac:dyDescent="0.25">
      <c r="A7" s="112" t="s">
        <v>292</v>
      </c>
      <c r="E7" s="113" t="s">
        <v>293</v>
      </c>
    </row>
    <row r="8" spans="1:5" x14ac:dyDescent="0.2">
      <c r="A8" s="313" t="s">
        <v>294</v>
      </c>
      <c r="B8" s="309" t="s">
        <v>295</v>
      </c>
      <c r="C8" s="310"/>
      <c r="D8" s="311" t="s">
        <v>296</v>
      </c>
      <c r="E8" s="312"/>
    </row>
    <row r="9" spans="1:5" ht="13.5" thickBot="1" x14ac:dyDescent="0.25">
      <c r="A9" s="314"/>
      <c r="B9" s="114" t="s">
        <v>297</v>
      </c>
      <c r="C9" s="115" t="s">
        <v>226</v>
      </c>
      <c r="D9" s="116" t="s">
        <v>297</v>
      </c>
      <c r="E9" s="115" t="s">
        <v>226</v>
      </c>
    </row>
    <row r="10" spans="1:5" x14ac:dyDescent="0.2">
      <c r="A10" s="117" t="s">
        <v>298</v>
      </c>
      <c r="B10" s="118">
        <f>[4]Bilješke!D10</f>
        <v>267332665</v>
      </c>
      <c r="C10" s="118">
        <f>[4]Bilješke!E10</f>
        <v>135716582</v>
      </c>
      <c r="D10" s="118">
        <v>249552249.23000008</v>
      </c>
      <c r="E10" s="118">
        <v>129227699.35000019</v>
      </c>
    </row>
    <row r="11" spans="1:5" x14ac:dyDescent="0.2">
      <c r="A11" s="119" t="s">
        <v>299</v>
      </c>
      <c r="B11" s="120">
        <f>[4]Bilješke!D11+2327442</f>
        <v>2963742</v>
      </c>
      <c r="C11" s="120">
        <f>[4]Bilješke!E11+1870742</f>
        <v>2167793</v>
      </c>
      <c r="D11" s="120">
        <v>1721410.4200000002</v>
      </c>
      <c r="E11" s="120">
        <v>896804.83000000007</v>
      </c>
    </row>
    <row r="12" spans="1:5" x14ac:dyDescent="0.2">
      <c r="A12" s="119" t="s">
        <v>300</v>
      </c>
      <c r="B12" s="120">
        <f>[4]Bilješke!D12</f>
        <v>37200663</v>
      </c>
      <c r="C12" s="120">
        <f>[4]Bilješke!E12</f>
        <v>18961095</v>
      </c>
      <c r="D12" s="120">
        <v>45112964.270000003</v>
      </c>
      <c r="E12" s="120">
        <v>24646533.840000004</v>
      </c>
    </row>
    <row r="13" spans="1:5" ht="13.5" thickBot="1" x14ac:dyDescent="0.25">
      <c r="A13" s="121" t="s">
        <v>301</v>
      </c>
      <c r="B13" s="122">
        <f>SUM(B10:B12)</f>
        <v>307497070</v>
      </c>
      <c r="C13" s="122">
        <f>SUM(C10:C12)</f>
        <v>156845470</v>
      </c>
      <c r="D13" s="122">
        <f>SUM(D10:D12)</f>
        <v>296386623.92000008</v>
      </c>
      <c r="E13" s="122">
        <f>SUM(E10:E12)</f>
        <v>154771038.02000019</v>
      </c>
    </row>
    <row r="14" spans="1:5" x14ac:dyDescent="0.2">
      <c r="B14" s="110"/>
      <c r="C14" s="110"/>
      <c r="D14" s="110"/>
      <c r="E14" s="110"/>
    </row>
    <row r="15" spans="1:5" x14ac:dyDescent="0.2">
      <c r="B15" s="110"/>
      <c r="C15" s="110"/>
      <c r="D15" s="110"/>
      <c r="E15" s="110"/>
    </row>
    <row r="16" spans="1:5" ht="13.5" thickBot="1" x14ac:dyDescent="0.25">
      <c r="A16" s="112" t="s">
        <v>302</v>
      </c>
      <c r="D16" s="107"/>
      <c r="E16" s="124" t="s">
        <v>293</v>
      </c>
    </row>
    <row r="17" spans="1:5" x14ac:dyDescent="0.2">
      <c r="A17" s="307" t="s">
        <v>303</v>
      </c>
      <c r="B17" s="309" t="str">
        <f>B8</f>
        <v>Prethodno razdoblje 01.01. - 30.06.2018.</v>
      </c>
      <c r="C17" s="310"/>
      <c r="D17" s="311" t="str">
        <f>D8</f>
        <v>Tekuće razdoblje 01.01. - 30.06.2019.</v>
      </c>
      <c r="E17" s="312"/>
    </row>
    <row r="18" spans="1:5" ht="13.5" thickBot="1" x14ac:dyDescent="0.25">
      <c r="A18" s="308"/>
      <c r="B18" s="125" t="s">
        <v>297</v>
      </c>
      <c r="C18" s="115" t="s">
        <v>226</v>
      </c>
      <c r="D18" s="125" t="s">
        <v>297</v>
      </c>
      <c r="E18" s="115" t="s">
        <v>226</v>
      </c>
    </row>
    <row r="19" spans="1:5" x14ac:dyDescent="0.2">
      <c r="A19" s="126" t="s">
        <v>304</v>
      </c>
      <c r="B19" s="127">
        <f>[4]Bilješke!D19</f>
        <v>6385169</v>
      </c>
      <c r="C19" s="127">
        <f>[4]Bilješke!E19</f>
        <v>3480368</v>
      </c>
      <c r="D19" s="128">
        <v>6582028.29</v>
      </c>
      <c r="E19" s="120">
        <v>3611601.91</v>
      </c>
    </row>
    <row r="20" spans="1:5" x14ac:dyDescent="0.2">
      <c r="A20" s="129" t="s">
        <v>305</v>
      </c>
      <c r="B20" s="127">
        <f>[4]Bilješke!D20+2327441</f>
        <v>49705405</v>
      </c>
      <c r="C20" s="127">
        <f>[4]Bilješke!E20+1870741</f>
        <v>25896236</v>
      </c>
      <c r="D20" s="128">
        <v>27596052.499999989</v>
      </c>
      <c r="E20" s="120">
        <v>12734700.079999987</v>
      </c>
    </row>
    <row r="21" spans="1:5" ht="13.5" thickBot="1" x14ac:dyDescent="0.25">
      <c r="A21" s="130" t="s">
        <v>301</v>
      </c>
      <c r="B21" s="131">
        <f>SUM(B19:B20)</f>
        <v>56090574</v>
      </c>
      <c r="C21" s="131">
        <f>SUM(C19:C20)</f>
        <v>29376604</v>
      </c>
      <c r="D21" s="132">
        <f>SUM(D19:D20)</f>
        <v>34178080.789999992</v>
      </c>
      <c r="E21" s="131">
        <f>SUM(E19:E20)</f>
        <v>16346301.989999987</v>
      </c>
    </row>
    <row r="22" spans="1:5" x14ac:dyDescent="0.2">
      <c r="B22" s="110"/>
      <c r="C22" s="110"/>
      <c r="D22" s="110"/>
      <c r="E22" s="110"/>
    </row>
    <row r="23" spans="1:5" x14ac:dyDescent="0.2">
      <c r="B23" s="110"/>
      <c r="C23" s="110"/>
      <c r="D23" s="110"/>
      <c r="E23" s="110"/>
    </row>
    <row r="24" spans="1:5" ht="13.5" thickBot="1" x14ac:dyDescent="0.25">
      <c r="A24" s="112" t="s">
        <v>306</v>
      </c>
      <c r="D24" s="107"/>
      <c r="E24" s="124" t="s">
        <v>293</v>
      </c>
    </row>
    <row r="25" spans="1:5" x14ac:dyDescent="0.2">
      <c r="A25" s="307" t="s">
        <v>307</v>
      </c>
      <c r="B25" s="309" t="str">
        <f>$B$17</f>
        <v>Prethodno razdoblje 01.01. - 30.06.2018.</v>
      </c>
      <c r="C25" s="310"/>
      <c r="D25" s="311" t="str">
        <f>D8</f>
        <v>Tekuće razdoblje 01.01. - 30.06.2019.</v>
      </c>
      <c r="E25" s="312"/>
    </row>
    <row r="26" spans="1:5" ht="13.5" thickBot="1" x14ac:dyDescent="0.25">
      <c r="A26" s="308"/>
      <c r="B26" s="125" t="s">
        <v>297</v>
      </c>
      <c r="C26" s="115" t="s">
        <v>226</v>
      </c>
      <c r="D26" s="125" t="s">
        <v>297</v>
      </c>
      <c r="E26" s="115" t="s">
        <v>226</v>
      </c>
    </row>
    <row r="27" spans="1:5" x14ac:dyDescent="0.2">
      <c r="A27" s="129" t="s">
        <v>308</v>
      </c>
      <c r="B27" s="127">
        <f>[4]Bilješke!D27</f>
        <v>132109659</v>
      </c>
      <c r="C27" s="127">
        <f>[4]Bilješke!E27</f>
        <v>67076601</v>
      </c>
      <c r="D27" s="128">
        <f>ROUND('[5]detaljan rdg'!$B$110,0)</f>
        <v>130837236</v>
      </c>
      <c r="E27" s="120">
        <f>D27-'[6]Bilješke 31.3.2019'!E27</f>
        <v>66160785.749999993</v>
      </c>
    </row>
    <row r="28" spans="1:5" ht="24" x14ac:dyDescent="0.2">
      <c r="A28" s="133" t="s">
        <v>309</v>
      </c>
      <c r="B28" s="127">
        <f>[4]Bilješke!D28</f>
        <v>75062519</v>
      </c>
      <c r="C28" s="127">
        <f>[4]Bilješke!E28</f>
        <v>43159693</v>
      </c>
      <c r="D28" s="128">
        <f>ROUND('[5]detaljan rdg'!$B$131+'[5]detaljan rdg'!$B$132,0)</f>
        <v>77828098</v>
      </c>
      <c r="E28" s="120">
        <f>D28-'[6]Bilješke 31.3.2019'!E28</f>
        <v>45714125.679999992</v>
      </c>
    </row>
    <row r="29" spans="1:5" ht="24" x14ac:dyDescent="0.2">
      <c r="A29" s="133" t="s">
        <v>310</v>
      </c>
      <c r="B29" s="127">
        <f>[4]Bilješke!D29</f>
        <v>29439960</v>
      </c>
      <c r="C29" s="127">
        <f>[4]Bilješke!E29</f>
        <v>15644423</v>
      </c>
      <c r="D29" s="128">
        <f>ROUND('[5]detaljan rdg'!$B$115+'[5]detaljan rdg'!$B$122+'[5]detaljan rdg'!$B$129+'[5]detaljan rdg'!$B$130,0)</f>
        <v>33896083</v>
      </c>
      <c r="E29" s="120">
        <f>D29-'[6]Bilješke 31.3.2019'!E29</f>
        <v>18917591.349999998</v>
      </c>
    </row>
    <row r="30" spans="1:5" x14ac:dyDescent="0.2">
      <c r="A30" s="129" t="s">
        <v>311</v>
      </c>
      <c r="B30" s="127">
        <f>[4]Bilješke!D30</f>
        <v>3756048</v>
      </c>
      <c r="C30" s="127">
        <f>[4]Bilješke!E30-68</f>
        <v>1932371</v>
      </c>
      <c r="D30" s="128">
        <f>ROUND('[5]detaljan rdg'!$B$136+'[5]detaljan rdg'!$B$142+'[5]detaljan rdg'!$B$143,0)-1</f>
        <v>3586930</v>
      </c>
      <c r="E30" s="120">
        <f>D30-'[6]Bilješke 31.3.2019'!E30</f>
        <v>1708263.8400000003</v>
      </c>
    </row>
    <row r="31" spans="1:5" ht="13.5" thickBot="1" x14ac:dyDescent="0.25">
      <c r="A31" s="130" t="s">
        <v>301</v>
      </c>
      <c r="B31" s="131">
        <f>SUM(B27:B30)</f>
        <v>240368186</v>
      </c>
      <c r="C31" s="131">
        <f>SUM(C27:C30)</f>
        <v>127813088</v>
      </c>
      <c r="D31" s="132">
        <f>SUM(D27:D30)</f>
        <v>246148347</v>
      </c>
      <c r="E31" s="131">
        <f>SUM(E27:E30)</f>
        <v>132500766.61999997</v>
      </c>
    </row>
    <row r="32" spans="1:5" x14ac:dyDescent="0.2">
      <c r="A32" s="134"/>
      <c r="B32" s="110"/>
      <c r="C32" s="110"/>
      <c r="D32" s="110"/>
      <c r="E32" s="110"/>
    </row>
    <row r="33" spans="1:5" x14ac:dyDescent="0.2">
      <c r="A33" s="134"/>
      <c r="B33" s="110"/>
      <c r="C33" s="110"/>
      <c r="D33" s="110"/>
      <c r="E33" s="110"/>
    </row>
    <row r="34" spans="1:5" ht="13.5" thickBot="1" x14ac:dyDescent="0.25">
      <c r="A34" s="112" t="s">
        <v>312</v>
      </c>
      <c r="D34" s="107"/>
      <c r="E34" s="124" t="s">
        <v>293</v>
      </c>
    </row>
    <row r="35" spans="1:5" x14ac:dyDescent="0.2">
      <c r="A35" s="307" t="s">
        <v>313</v>
      </c>
      <c r="B35" s="309" t="str">
        <f>$B$17</f>
        <v>Prethodno razdoblje 01.01. - 30.06.2018.</v>
      </c>
      <c r="C35" s="310"/>
      <c r="D35" s="311" t="str">
        <f>D8</f>
        <v>Tekuće razdoblje 01.01. - 30.06.2019.</v>
      </c>
      <c r="E35" s="312"/>
    </row>
    <row r="36" spans="1:5" ht="13.5" thickBot="1" x14ac:dyDescent="0.25">
      <c r="A36" s="308"/>
      <c r="B36" s="125" t="s">
        <v>297</v>
      </c>
      <c r="C36" s="115" t="s">
        <v>226</v>
      </c>
      <c r="D36" s="125" t="s">
        <v>297</v>
      </c>
      <c r="E36" s="115" t="s">
        <v>226</v>
      </c>
    </row>
    <row r="37" spans="1:5" x14ac:dyDescent="0.2">
      <c r="A37" s="129" t="s">
        <v>314</v>
      </c>
      <c r="B37" s="127">
        <f>[4]Bilješke!D37</f>
        <v>131845757</v>
      </c>
      <c r="C37" s="127">
        <f>[4]Bilješke!E37</f>
        <v>68815218</v>
      </c>
      <c r="D37" s="128">
        <f>('[5]detaljan rdg'!$B$146+'[5]detaljan rdg'!$B$152)*-1</f>
        <v>132389140.19999999</v>
      </c>
      <c r="E37" s="120">
        <f>D37-'[6]Bilješke 31.3.2019'!E37</f>
        <v>67304126.560000002</v>
      </c>
    </row>
    <row r="38" spans="1:5" x14ac:dyDescent="0.2">
      <c r="A38" s="129" t="s">
        <v>311</v>
      </c>
      <c r="B38" s="127">
        <f>[4]Bilješke!D38</f>
        <v>17880764</v>
      </c>
      <c r="C38" s="127">
        <f>[4]Bilješke!E38</f>
        <v>10970509</v>
      </c>
      <c r="D38" s="128">
        <f>('[5]detaljan rdg'!$B$155+'[5]detaljan rdg'!$B$156)*-1</f>
        <v>18784554.449999999</v>
      </c>
      <c r="E38" s="120">
        <f>D38-'[6]Bilješke 31.3.2019'!E38</f>
        <v>12849835.739999998</v>
      </c>
    </row>
    <row r="39" spans="1:5" ht="13.5" thickBot="1" x14ac:dyDescent="0.25">
      <c r="A39" s="130" t="s">
        <v>301</v>
      </c>
      <c r="B39" s="131">
        <f>SUM(B37:B38)</f>
        <v>149726521</v>
      </c>
      <c r="C39" s="131">
        <f>SUM(C37:C38)</f>
        <v>79785727</v>
      </c>
      <c r="D39" s="132">
        <f>SUM(D37:D38)</f>
        <v>151173694.64999998</v>
      </c>
      <c r="E39" s="131">
        <f>SUM(E37:E38)+1</f>
        <v>80153963.299999997</v>
      </c>
    </row>
    <row r="40" spans="1:5" x14ac:dyDescent="0.2">
      <c r="B40" s="110"/>
      <c r="C40" s="110"/>
      <c r="D40" s="110"/>
      <c r="E40" s="110"/>
    </row>
    <row r="41" spans="1:5" x14ac:dyDescent="0.2">
      <c r="B41" s="110"/>
      <c r="C41" s="110"/>
      <c r="D41" s="110"/>
      <c r="E41" s="110"/>
    </row>
    <row r="42" spans="1:5" ht="13.5" thickBot="1" x14ac:dyDescent="0.25">
      <c r="A42" s="112" t="s">
        <v>315</v>
      </c>
      <c r="D42" s="107"/>
      <c r="E42" s="124" t="s">
        <v>293</v>
      </c>
    </row>
    <row r="43" spans="1:5" x14ac:dyDescent="0.2">
      <c r="A43" s="307" t="s">
        <v>316</v>
      </c>
      <c r="B43" s="309" t="str">
        <f>$B$17</f>
        <v>Prethodno razdoblje 01.01. - 30.06.2018.</v>
      </c>
      <c r="C43" s="310"/>
      <c r="D43" s="311" t="str">
        <f>D8</f>
        <v>Tekuće razdoblje 01.01. - 30.06.2019.</v>
      </c>
      <c r="E43" s="312"/>
    </row>
    <row r="44" spans="1:5" ht="13.5" thickBot="1" x14ac:dyDescent="0.25">
      <c r="A44" s="308"/>
      <c r="B44" s="125" t="s">
        <v>297</v>
      </c>
      <c r="C44" s="115" t="s">
        <v>226</v>
      </c>
      <c r="D44" s="125" t="s">
        <v>297</v>
      </c>
      <c r="E44" s="115" t="s">
        <v>226</v>
      </c>
    </row>
    <row r="45" spans="1:5" x14ac:dyDescent="0.2">
      <c r="A45" s="129" t="s">
        <v>317</v>
      </c>
      <c r="B45" s="127">
        <f>[4]Bilješke!D45</f>
        <v>-3895428</v>
      </c>
      <c r="C45" s="127">
        <f>[4]Bilješke!E45</f>
        <v>-3558986</v>
      </c>
      <c r="D45" s="128">
        <f>'[1]Uvjeti_1 31.12.'!H64+'[1]Uvjeti_1 31.12.'!H67</f>
        <v>22011123.540000003</v>
      </c>
      <c r="E45" s="120">
        <f>D45-'[6]Bilješke 31.3.2019'!E45</f>
        <v>8499319.7700000033</v>
      </c>
    </row>
    <row r="46" spans="1:5" x14ac:dyDescent="0.2">
      <c r="A46" s="129" t="s">
        <v>318</v>
      </c>
      <c r="B46" s="127">
        <f>[4]Bilješke!D46</f>
        <v>22514068</v>
      </c>
      <c r="C46" s="127">
        <f>[4]Bilješke!E46</f>
        <v>11306995</v>
      </c>
      <c r="D46" s="128">
        <f>'[1]Uvjeti_1 31.12.'!H70</f>
        <v>21408505.229999997</v>
      </c>
      <c r="E46" s="120">
        <f>D46-'[6]Bilješke 31.3.2019'!E46</f>
        <v>12345500.569999997</v>
      </c>
    </row>
    <row r="47" spans="1:5" x14ac:dyDescent="0.2">
      <c r="A47" s="129" t="s">
        <v>319</v>
      </c>
      <c r="B47" s="127">
        <f>[4]Bilješke!D47</f>
        <v>151080</v>
      </c>
      <c r="C47" s="127">
        <f>[4]Bilješke!E47</f>
        <v>143880</v>
      </c>
      <c r="D47" s="128">
        <f>'[1]Uvjeti_1 31.12.'!H73</f>
        <v>154560</v>
      </c>
      <c r="E47" s="120">
        <f>D47-'[6]Bilješke 31.3.2019'!E47</f>
        <v>154560</v>
      </c>
    </row>
    <row r="48" spans="1:5" x14ac:dyDescent="0.2">
      <c r="A48" s="129" t="s">
        <v>320</v>
      </c>
      <c r="B48" s="127">
        <f>[4]Bilješke!D48</f>
        <v>760062</v>
      </c>
      <c r="C48" s="127">
        <f>[4]Bilješke!E48</f>
        <v>1127340</v>
      </c>
      <c r="D48" s="128">
        <f>'[1]Uvjeti_1 31.12.'!H76+1</f>
        <v>-204596.2999999999</v>
      </c>
      <c r="E48" s="120">
        <f>D48-'[6]Bilješke 31.3.2019'!E48</f>
        <v>52741.379999999888</v>
      </c>
    </row>
    <row r="49" spans="1:5" ht="13.5" thickBot="1" x14ac:dyDescent="0.25">
      <c r="A49" s="130" t="s">
        <v>301</v>
      </c>
      <c r="B49" s="135">
        <f>SUM(B45:B48)</f>
        <v>19529782</v>
      </c>
      <c r="C49" s="135">
        <f>SUM(C45:C48)</f>
        <v>9019229</v>
      </c>
      <c r="D49" s="136">
        <f>SUM(D45:D48)</f>
        <v>43369592.469999999</v>
      </c>
      <c r="E49" s="135">
        <f>SUM(E45:E48)</f>
        <v>21052121.719999999</v>
      </c>
    </row>
    <row r="50" spans="1:5" x14ac:dyDescent="0.2">
      <c r="A50" s="134"/>
      <c r="B50" s="110"/>
      <c r="C50" s="110"/>
      <c r="D50" s="110"/>
      <c r="E50" s="110"/>
    </row>
    <row r="51" spans="1:5" x14ac:dyDescent="0.2">
      <c r="A51" s="134"/>
      <c r="B51" s="110"/>
      <c r="C51" s="110"/>
      <c r="D51" s="110"/>
      <c r="E51" s="110"/>
    </row>
    <row r="52" spans="1:5" ht="13.5" thickBot="1" x14ac:dyDescent="0.25">
      <c r="A52" s="112" t="s">
        <v>321</v>
      </c>
      <c r="D52" s="107"/>
      <c r="E52" s="124" t="s">
        <v>293</v>
      </c>
    </row>
    <row r="53" spans="1:5" x14ac:dyDescent="0.2">
      <c r="A53" s="307" t="s">
        <v>322</v>
      </c>
      <c r="B53" s="309" t="str">
        <f>$B$17</f>
        <v>Prethodno razdoblje 01.01. - 30.06.2018.</v>
      </c>
      <c r="C53" s="310"/>
      <c r="D53" s="311" t="str">
        <f>D8</f>
        <v>Tekuće razdoblje 01.01. - 30.06.2019.</v>
      </c>
      <c r="E53" s="312"/>
    </row>
    <row r="54" spans="1:5" ht="13.5" thickBot="1" x14ac:dyDescent="0.25">
      <c r="A54" s="308"/>
      <c r="B54" s="125" t="s">
        <v>297</v>
      </c>
      <c r="C54" s="115" t="s">
        <v>226</v>
      </c>
      <c r="D54" s="125" t="s">
        <v>297</v>
      </c>
      <c r="E54" s="115" t="s">
        <v>226</v>
      </c>
    </row>
    <row r="55" spans="1:5" x14ac:dyDescent="0.2">
      <c r="A55" s="129" t="s">
        <v>323</v>
      </c>
      <c r="B55" s="127">
        <f>[4]Bilješke!D55</f>
        <v>170704383</v>
      </c>
      <c r="C55" s="127">
        <f>[4]Bilješke!E55</f>
        <v>86470506</v>
      </c>
      <c r="D55" s="128">
        <f>-'[1]Uvjeti_1 31.12.'!H82</f>
        <v>184184993.11992002</v>
      </c>
      <c r="E55" s="120">
        <f>D55-'[6]Bilješke 31.3.2019'!E55</f>
        <v>96950156.139920011</v>
      </c>
    </row>
    <row r="56" spans="1:5" x14ac:dyDescent="0.2">
      <c r="A56" s="129" t="s">
        <v>324</v>
      </c>
      <c r="B56" s="127">
        <f>[4]Bilješke!D56</f>
        <v>22769143</v>
      </c>
      <c r="C56" s="127">
        <f>[4]Bilješke!E56</f>
        <v>11434855</v>
      </c>
      <c r="D56" s="128">
        <f>-'[1]Uvjeti_1 31.12.'!H94</f>
        <v>24723230.59</v>
      </c>
      <c r="E56" s="120">
        <f>D56-'[6]Bilješke 31.3.2019'!E56</f>
        <v>12566192.57</v>
      </c>
    </row>
    <row r="57" spans="1:5" x14ac:dyDescent="0.2">
      <c r="A57" s="129" t="s">
        <v>325</v>
      </c>
      <c r="B57" s="127">
        <f>[4]Bilješke!D57</f>
        <v>17601264</v>
      </c>
      <c r="C57" s="127">
        <f>[4]Bilješke!E57</f>
        <v>9059264</v>
      </c>
      <c r="D57" s="128">
        <f>-'[1]Uvjeti_1 31.12.'!H98</f>
        <v>17936882.359999999</v>
      </c>
      <c r="E57" s="120">
        <f>D57-'[6]Bilješke 31.3.2019'!E57</f>
        <v>9236882.3599999994</v>
      </c>
    </row>
    <row r="58" spans="1:5" x14ac:dyDescent="0.2">
      <c r="A58" s="129" t="s">
        <v>326</v>
      </c>
      <c r="B58" s="127">
        <f>[4]Bilješke!D58+152877</f>
        <v>16232429</v>
      </c>
      <c r="C58" s="127">
        <f>[4]Bilješke!E58+50000</f>
        <v>8760624</v>
      </c>
      <c r="D58" s="128">
        <f>-'[1]Uvjeti_1 31.12.'!H103+1</f>
        <v>12740551.289999999</v>
      </c>
      <c r="E58" s="120">
        <f>D58-'[6]Bilješke 31.3.2019'!E58</f>
        <v>6438078.2899999991</v>
      </c>
    </row>
    <row r="59" spans="1:5" ht="13.5" thickBot="1" x14ac:dyDescent="0.25">
      <c r="A59" s="130" t="s">
        <v>327</v>
      </c>
      <c r="B59" s="135">
        <f>SUM(B55:B58)</f>
        <v>227307219</v>
      </c>
      <c r="C59" s="135">
        <f>SUM(C55:C58)</f>
        <v>115725249</v>
      </c>
      <c r="D59" s="136">
        <f>SUM(D55:D58)</f>
        <v>239585657.35992</v>
      </c>
      <c r="E59" s="135">
        <f>SUM(E55:E58)</f>
        <v>125191309.35992002</v>
      </c>
    </row>
    <row r="60" spans="1:5" x14ac:dyDescent="0.2">
      <c r="B60" s="110"/>
      <c r="C60" s="110"/>
      <c r="D60" s="110"/>
      <c r="E60" s="110"/>
    </row>
    <row r="61" spans="1:5" x14ac:dyDescent="0.2">
      <c r="B61" s="110"/>
      <c r="C61" s="110"/>
      <c r="D61" s="110"/>
      <c r="E61" s="110"/>
    </row>
    <row r="62" spans="1:5" ht="13.5" thickBot="1" x14ac:dyDescent="0.25">
      <c r="A62" s="112" t="s">
        <v>328</v>
      </c>
      <c r="D62" s="137"/>
      <c r="E62" s="124" t="s">
        <v>293</v>
      </c>
    </row>
    <row r="63" spans="1:5" x14ac:dyDescent="0.2">
      <c r="A63" s="307" t="s">
        <v>329</v>
      </c>
      <c r="B63" s="309" t="str">
        <f>$B$17</f>
        <v>Prethodno razdoblje 01.01. - 30.06.2018.</v>
      </c>
      <c r="C63" s="310"/>
      <c r="D63" s="311" t="str">
        <f>D8</f>
        <v>Tekuće razdoblje 01.01. - 30.06.2019.</v>
      </c>
      <c r="E63" s="312"/>
    </row>
    <row r="64" spans="1:5" ht="13.5" thickBot="1" x14ac:dyDescent="0.25">
      <c r="A64" s="308"/>
      <c r="B64" s="125" t="s">
        <v>297</v>
      </c>
      <c r="C64" s="115" t="s">
        <v>226</v>
      </c>
      <c r="D64" s="125" t="s">
        <v>297</v>
      </c>
      <c r="E64" s="115" t="s">
        <v>226</v>
      </c>
    </row>
    <row r="65" spans="1:5" x14ac:dyDescent="0.2">
      <c r="A65" s="133" t="s">
        <v>330</v>
      </c>
      <c r="B65" s="127">
        <f>[4]Bilješke!D65+B66-219400</f>
        <v>22352318</v>
      </c>
      <c r="C65" s="127">
        <f>[4]Bilješke!E65+C66-116522</f>
        <v>35030444</v>
      </c>
      <c r="D65" s="127">
        <f>-'[1]Uvjeti_1 31.12.'!H110+2027</f>
        <v>21083206.680000011</v>
      </c>
      <c r="E65" s="120">
        <f>D65-'[6]Bilješke 31.3.2019'!E65-2027</f>
        <v>30951621.290000021</v>
      </c>
    </row>
    <row r="66" spans="1:5" x14ac:dyDescent="0.2">
      <c r="A66" s="133" t="s">
        <v>331</v>
      </c>
      <c r="B66" s="127">
        <f>-'[1]RDG prema FINREP'!H26</f>
        <v>7482648</v>
      </c>
      <c r="C66" s="127">
        <f>-'[1]RDG prema FINREP'!I26</f>
        <v>4153611</v>
      </c>
      <c r="D66" s="127">
        <f>-'[1]Uvjeti_1 31.12.'!H115</f>
        <v>6399160.6499199597</v>
      </c>
      <c r="E66" s="120">
        <f>-(-6401188+2027)</f>
        <v>6399161</v>
      </c>
    </row>
    <row r="67" spans="1:5" x14ac:dyDescent="0.2">
      <c r="A67" s="129" t="s">
        <v>332</v>
      </c>
      <c r="B67" s="127">
        <f>[4]Bilješke!D66</f>
        <v>7457324</v>
      </c>
      <c r="C67" s="127">
        <f>[4]Bilješke!E66</f>
        <v>2908179</v>
      </c>
      <c r="D67" s="127">
        <f>-'[1]Uvjeti_1 31.12.'!H124</f>
        <v>-15337551.940000001</v>
      </c>
      <c r="E67" s="120">
        <f>D67-'[6]Bilješke 31.3.2019'!E66</f>
        <v>-15822902.410000002</v>
      </c>
    </row>
    <row r="68" spans="1:5" ht="13.5" thickBot="1" x14ac:dyDescent="0.25">
      <c r="A68" s="130" t="s">
        <v>327</v>
      </c>
      <c r="B68" s="131">
        <f>B65-B66+B67</f>
        <v>22326994</v>
      </c>
      <c r="C68" s="131">
        <f>C65-C66+C67</f>
        <v>33785012</v>
      </c>
      <c r="D68" s="131">
        <f>D65-D66+D67</f>
        <v>-653505.90991995111</v>
      </c>
      <c r="E68" s="131">
        <f>E65-E66+E67</f>
        <v>8729557.8800000194</v>
      </c>
    </row>
    <row r="69" spans="1:5" x14ac:dyDescent="0.2">
      <c r="B69" s="110"/>
      <c r="C69" s="110"/>
      <c r="D69" s="110"/>
      <c r="E69" s="110"/>
    </row>
    <row r="70" spans="1:5" x14ac:dyDescent="0.2">
      <c r="B70" s="110"/>
      <c r="C70" s="110"/>
      <c r="D70" s="110"/>
      <c r="E70" s="110"/>
    </row>
    <row r="71" spans="1:5" ht="13.5" thickBot="1" x14ac:dyDescent="0.25">
      <c r="A71" s="112" t="s">
        <v>335</v>
      </c>
      <c r="C71" s="124" t="s">
        <v>293</v>
      </c>
      <c r="D71" s="138"/>
      <c r="E71" s="138"/>
    </row>
    <row r="72" spans="1:5" ht="13.5" thickBot="1" x14ac:dyDescent="0.25">
      <c r="A72" s="143" t="s">
        <v>294</v>
      </c>
      <c r="B72" s="144" t="s">
        <v>336</v>
      </c>
      <c r="C72" s="145" t="s">
        <v>337</v>
      </c>
      <c r="D72" s="138"/>
      <c r="E72" s="138"/>
    </row>
    <row r="73" spans="1:5" x14ac:dyDescent="0.2">
      <c r="A73" s="146" t="s">
        <v>23</v>
      </c>
      <c r="B73" s="147">
        <v>475623952</v>
      </c>
      <c r="C73" s="148">
        <v>999639171</v>
      </c>
      <c r="D73" s="138"/>
      <c r="E73" s="138"/>
    </row>
    <row r="74" spans="1:5" x14ac:dyDescent="0.2">
      <c r="A74" s="133"/>
      <c r="B74" s="120"/>
      <c r="C74" s="127"/>
      <c r="D74" s="138"/>
      <c r="E74" s="138"/>
    </row>
    <row r="75" spans="1:5" x14ac:dyDescent="0.2">
      <c r="A75" s="146" t="s">
        <v>24</v>
      </c>
      <c r="B75" s="147">
        <v>2469141407</v>
      </c>
      <c r="C75" s="148">
        <v>1179014824</v>
      </c>
      <c r="D75" s="138"/>
      <c r="E75" s="138"/>
    </row>
    <row r="76" spans="1:5" x14ac:dyDescent="0.2">
      <c r="A76" s="149" t="s">
        <v>338</v>
      </c>
      <c r="B76" s="120">
        <v>2469141407</v>
      </c>
      <c r="C76" s="127">
        <v>1179014824</v>
      </c>
      <c r="D76" s="138"/>
      <c r="E76" s="138"/>
    </row>
    <row r="77" spans="1:5" x14ac:dyDescent="0.2">
      <c r="A77" s="146"/>
      <c r="B77" s="150"/>
      <c r="C77" s="151"/>
      <c r="D77" s="138"/>
      <c r="E77" s="138"/>
    </row>
    <row r="78" spans="1:5" x14ac:dyDescent="0.2">
      <c r="A78" s="146" t="s">
        <v>25</v>
      </c>
      <c r="B78" s="150">
        <v>0</v>
      </c>
      <c r="C78" s="151">
        <v>0</v>
      </c>
      <c r="D78" s="138"/>
      <c r="E78" s="138"/>
    </row>
    <row r="79" spans="1:5" ht="13.5" thickBot="1" x14ac:dyDescent="0.25">
      <c r="A79" s="152"/>
      <c r="B79" s="153"/>
      <c r="C79" s="154"/>
      <c r="D79" s="138"/>
      <c r="E79" s="138"/>
    </row>
    <row r="80" spans="1:5" ht="13.5" thickBot="1" x14ac:dyDescent="0.25">
      <c r="A80" s="155" t="s">
        <v>327</v>
      </c>
      <c r="B80" s="156">
        <v>2944765359</v>
      </c>
      <c r="C80" s="157">
        <v>2178653995</v>
      </c>
      <c r="D80" s="138"/>
      <c r="E80" s="138"/>
    </row>
    <row r="81" spans="1:5" x14ac:dyDescent="0.2">
      <c r="B81" s="110"/>
      <c r="C81" s="110"/>
      <c r="D81" s="138"/>
      <c r="E81" s="138"/>
    </row>
    <row r="82" spans="1:5" x14ac:dyDescent="0.2">
      <c r="B82" s="158"/>
      <c r="C82" s="158"/>
      <c r="D82" s="138"/>
      <c r="E82" s="138"/>
    </row>
    <row r="83" spans="1:5" ht="13.5" thickBot="1" x14ac:dyDescent="0.25">
      <c r="A83" s="112" t="s">
        <v>339</v>
      </c>
      <c r="C83" s="124" t="s">
        <v>293</v>
      </c>
      <c r="D83" s="138"/>
      <c r="E83" s="138"/>
    </row>
    <row r="84" spans="1:5" ht="13.5" thickBot="1" x14ac:dyDescent="0.25">
      <c r="A84" s="143" t="s">
        <v>340</v>
      </c>
      <c r="B84" s="144" t="s">
        <v>336</v>
      </c>
      <c r="C84" s="145" t="s">
        <v>337</v>
      </c>
      <c r="D84" s="138"/>
      <c r="E84" s="138"/>
    </row>
    <row r="85" spans="1:5" x14ac:dyDescent="0.2">
      <c r="A85" s="159" t="s">
        <v>341</v>
      </c>
      <c r="B85" s="120">
        <v>790051655</v>
      </c>
      <c r="C85" s="127">
        <v>413702921.47000009</v>
      </c>
      <c r="D85" s="138"/>
      <c r="E85" s="138"/>
    </row>
    <row r="86" spans="1:5" ht="13.5" thickBot="1" x14ac:dyDescent="0.25">
      <c r="A86" s="152" t="s">
        <v>342</v>
      </c>
      <c r="B86" s="120">
        <v>3888589</v>
      </c>
      <c r="C86" s="160">
        <v>1597032.42</v>
      </c>
      <c r="D86" s="138"/>
      <c r="E86" s="138"/>
    </row>
    <row r="87" spans="1:5" ht="13.5" thickBot="1" x14ac:dyDescent="0.25">
      <c r="A87" s="155" t="s">
        <v>327</v>
      </c>
      <c r="B87" s="156">
        <v>793940244</v>
      </c>
      <c r="C87" s="157">
        <v>415299953.8900001</v>
      </c>
      <c r="D87" s="138"/>
      <c r="E87" s="138"/>
    </row>
    <row r="88" spans="1:5" x14ac:dyDescent="0.2">
      <c r="B88" s="110"/>
      <c r="C88" s="110"/>
      <c r="D88" s="138"/>
      <c r="E88" s="138"/>
    </row>
    <row r="89" spans="1:5" x14ac:dyDescent="0.2">
      <c r="D89" s="138"/>
      <c r="E89" s="138"/>
    </row>
    <row r="90" spans="1:5" ht="13.5" thickBot="1" x14ac:dyDescent="0.25">
      <c r="A90" s="109" t="s">
        <v>343</v>
      </c>
      <c r="C90" s="124" t="s">
        <v>293</v>
      </c>
      <c r="D90" s="138"/>
      <c r="E90" s="138"/>
    </row>
    <row r="91" spans="1:5" ht="13.5" thickBot="1" x14ac:dyDescent="0.25">
      <c r="A91" s="143" t="s">
        <v>344</v>
      </c>
      <c r="B91" s="144" t="s">
        <v>336</v>
      </c>
      <c r="C91" s="145" t="s">
        <v>337</v>
      </c>
      <c r="D91" s="138"/>
      <c r="E91" s="138"/>
    </row>
    <row r="92" spans="1:5" x14ac:dyDescent="0.2">
      <c r="A92" s="152" t="s">
        <v>345</v>
      </c>
      <c r="B92" s="120">
        <v>198290229</v>
      </c>
      <c r="C92" s="127">
        <v>129953756</v>
      </c>
      <c r="D92" s="138"/>
      <c r="E92" s="138"/>
    </row>
    <row r="93" spans="1:5" x14ac:dyDescent="0.2">
      <c r="A93" s="152" t="s">
        <v>346</v>
      </c>
      <c r="B93" s="120">
        <v>496622540</v>
      </c>
      <c r="C93" s="127">
        <v>650093269.99045348</v>
      </c>
      <c r="D93" s="138"/>
      <c r="E93" s="138"/>
    </row>
    <row r="94" spans="1:5" x14ac:dyDescent="0.2">
      <c r="A94" s="152" t="s">
        <v>347</v>
      </c>
      <c r="B94" s="120">
        <v>3266720472</v>
      </c>
      <c r="C94" s="127">
        <v>5089021946.9462414</v>
      </c>
      <c r="D94" s="138"/>
      <c r="E94" s="138"/>
    </row>
    <row r="95" spans="1:5" x14ac:dyDescent="0.2">
      <c r="A95" s="152" t="s">
        <v>348</v>
      </c>
      <c r="B95" s="120">
        <v>75343907</v>
      </c>
      <c r="C95" s="127">
        <v>17624530.252438415</v>
      </c>
      <c r="D95" s="138"/>
      <c r="E95" s="138"/>
    </row>
    <row r="96" spans="1:5" x14ac:dyDescent="0.2">
      <c r="A96" s="152"/>
      <c r="B96" s="120">
        <v>0</v>
      </c>
      <c r="C96" s="127"/>
      <c r="D96" s="138"/>
      <c r="E96" s="138"/>
    </row>
    <row r="97" spans="1:5" x14ac:dyDescent="0.2">
      <c r="A97" s="152" t="s">
        <v>349</v>
      </c>
      <c r="B97" s="120">
        <v>0</v>
      </c>
      <c r="C97" s="154">
        <v>0</v>
      </c>
      <c r="D97" s="138"/>
      <c r="E97" s="138"/>
    </row>
    <row r="98" spans="1:5" ht="13.5" thickBot="1" x14ac:dyDescent="0.25">
      <c r="A98" s="161" t="s">
        <v>350</v>
      </c>
      <c r="B98" s="120">
        <v>-11066</v>
      </c>
      <c r="C98" s="127">
        <v>-8128</v>
      </c>
      <c r="D98" s="138"/>
      <c r="E98" s="138"/>
    </row>
    <row r="99" spans="1:5" ht="13.5" thickBot="1" x14ac:dyDescent="0.25">
      <c r="A99" s="155" t="s">
        <v>327</v>
      </c>
      <c r="B99" s="156">
        <v>4036966082</v>
      </c>
      <c r="C99" s="157">
        <v>5886685375.1891336</v>
      </c>
      <c r="D99" s="138"/>
      <c r="E99" s="138"/>
    </row>
    <row r="100" spans="1:5" x14ac:dyDescent="0.2">
      <c r="B100" s="110"/>
      <c r="C100" s="110"/>
      <c r="D100" s="138"/>
      <c r="E100" s="138"/>
    </row>
    <row r="101" spans="1:5" x14ac:dyDescent="0.2">
      <c r="B101" s="158"/>
      <c r="C101" s="158"/>
      <c r="D101" s="138"/>
      <c r="E101" s="138"/>
    </row>
    <row r="102" spans="1:5" ht="13.5" thickBot="1" x14ac:dyDescent="0.25">
      <c r="A102" s="109" t="s">
        <v>351</v>
      </c>
      <c r="C102" s="124" t="s">
        <v>293</v>
      </c>
      <c r="D102" s="138"/>
      <c r="E102" s="138"/>
    </row>
    <row r="103" spans="1:5" ht="13.5" thickBot="1" x14ac:dyDescent="0.25">
      <c r="A103" s="143" t="s">
        <v>352</v>
      </c>
      <c r="B103" s="144" t="s">
        <v>336</v>
      </c>
      <c r="C103" s="145" t="s">
        <v>337</v>
      </c>
      <c r="D103" s="138"/>
      <c r="E103" s="138"/>
    </row>
    <row r="104" spans="1:5" x14ac:dyDescent="0.2">
      <c r="A104" s="162" t="s">
        <v>353</v>
      </c>
      <c r="B104" s="147">
        <v>98081079</v>
      </c>
      <c r="C104" s="148">
        <v>106601593</v>
      </c>
      <c r="D104" s="138"/>
      <c r="E104" s="138"/>
    </row>
    <row r="105" spans="1:5" x14ac:dyDescent="0.2">
      <c r="A105" s="163" t="s">
        <v>354</v>
      </c>
      <c r="B105" s="120">
        <v>98086422</v>
      </c>
      <c r="C105" s="127">
        <v>106607092</v>
      </c>
      <c r="D105" s="138"/>
      <c r="E105" s="138"/>
    </row>
    <row r="106" spans="1:5" x14ac:dyDescent="0.2">
      <c r="A106" s="163" t="s">
        <v>355</v>
      </c>
      <c r="B106" s="120">
        <v>-5343</v>
      </c>
      <c r="C106" s="127">
        <v>-5499</v>
      </c>
      <c r="D106" s="138"/>
      <c r="E106" s="138"/>
    </row>
    <row r="107" spans="1:5" x14ac:dyDescent="0.2">
      <c r="A107" s="162" t="s">
        <v>356</v>
      </c>
      <c r="B107" s="147">
        <v>2762170140.6099997</v>
      </c>
      <c r="C107" s="148">
        <v>3438902150.6099997</v>
      </c>
      <c r="D107" s="138"/>
      <c r="E107" s="138"/>
    </row>
    <row r="108" spans="1:5" x14ac:dyDescent="0.2">
      <c r="A108" s="163" t="s">
        <v>354</v>
      </c>
      <c r="B108" s="120">
        <v>3869177354</v>
      </c>
      <c r="C108" s="127">
        <v>4545615595</v>
      </c>
      <c r="D108" s="138"/>
      <c r="E108" s="138"/>
    </row>
    <row r="109" spans="1:5" x14ac:dyDescent="0.2">
      <c r="A109" s="163" t="s">
        <v>355</v>
      </c>
      <c r="B109" s="120">
        <v>-1107007213.3900001</v>
      </c>
      <c r="C109" s="127">
        <v>-1106713444.3900001</v>
      </c>
      <c r="D109" s="138"/>
      <c r="E109" s="138"/>
    </row>
    <row r="110" spans="1:5" x14ac:dyDescent="0.2">
      <c r="A110" s="162" t="s">
        <v>357</v>
      </c>
      <c r="B110" s="147">
        <v>5511218252</v>
      </c>
      <c r="C110" s="148">
        <v>6173196439</v>
      </c>
    </row>
    <row r="111" spans="1:5" x14ac:dyDescent="0.2">
      <c r="A111" s="163" t="s">
        <v>354</v>
      </c>
      <c r="B111" s="120">
        <v>5863631187</v>
      </c>
      <c r="C111" s="127">
        <v>6542161018</v>
      </c>
    </row>
    <row r="112" spans="1:5" x14ac:dyDescent="0.2">
      <c r="A112" s="163" t="s">
        <v>355</v>
      </c>
      <c r="B112" s="120">
        <v>-352412935</v>
      </c>
      <c r="C112" s="127">
        <v>-368964579</v>
      </c>
    </row>
    <row r="113" spans="1:3" x14ac:dyDescent="0.2">
      <c r="A113" s="162" t="s">
        <v>358</v>
      </c>
      <c r="B113" s="147">
        <v>2564061028</v>
      </c>
      <c r="C113" s="148">
        <v>2439303121</v>
      </c>
    </row>
    <row r="114" spans="1:3" x14ac:dyDescent="0.2">
      <c r="A114" s="163" t="s">
        <v>354</v>
      </c>
      <c r="B114" s="120">
        <v>2571703844</v>
      </c>
      <c r="C114" s="120">
        <v>2448160380</v>
      </c>
    </row>
    <row r="115" spans="1:3" x14ac:dyDescent="0.2">
      <c r="A115" s="163" t="s">
        <v>355</v>
      </c>
      <c r="B115" s="120">
        <v>-7642816</v>
      </c>
      <c r="C115" s="127">
        <v>-8857259</v>
      </c>
    </row>
    <row r="116" spans="1:3" x14ac:dyDescent="0.2">
      <c r="A116" s="164"/>
      <c r="B116" s="147"/>
      <c r="C116" s="148"/>
    </row>
    <row r="117" spans="1:3" x14ac:dyDescent="0.2">
      <c r="A117" s="152"/>
      <c r="B117" s="120"/>
      <c r="C117" s="154"/>
    </row>
    <row r="118" spans="1:3" x14ac:dyDescent="0.2">
      <c r="A118" s="152" t="s">
        <v>359</v>
      </c>
      <c r="B118" s="153">
        <v>140828980</v>
      </c>
      <c r="C118" s="127">
        <v>156367213.95000002</v>
      </c>
    </row>
    <row r="119" spans="1:3" x14ac:dyDescent="0.2">
      <c r="A119" s="152" t="s">
        <v>360</v>
      </c>
      <c r="B119" s="153">
        <v>4584608</v>
      </c>
      <c r="C119" s="127">
        <v>9254600.9600000009</v>
      </c>
    </row>
    <row r="120" spans="1:3" x14ac:dyDescent="0.2">
      <c r="A120" s="152" t="s">
        <v>350</v>
      </c>
      <c r="B120" s="120">
        <v>-34314463.770000003</v>
      </c>
      <c r="C120" s="127">
        <v>-37373552.130000003</v>
      </c>
    </row>
    <row r="121" spans="1:3" x14ac:dyDescent="0.2">
      <c r="A121" s="152" t="s">
        <v>361</v>
      </c>
      <c r="B121" s="120">
        <v>1419939919</v>
      </c>
      <c r="C121" s="127">
        <v>1506788380</v>
      </c>
    </row>
    <row r="122" spans="1:3" ht="13.5" thickBot="1" x14ac:dyDescent="0.25">
      <c r="A122" s="152" t="s">
        <v>362</v>
      </c>
      <c r="B122" s="120">
        <v>408945440.96000016</v>
      </c>
      <c r="C122" s="127">
        <v>394496265.55000001</v>
      </c>
    </row>
    <row r="123" spans="1:3" ht="13.5" thickBot="1" x14ac:dyDescent="0.25">
      <c r="A123" s="155" t="s">
        <v>363</v>
      </c>
      <c r="B123" s="156">
        <v>12875514983.800001</v>
      </c>
      <c r="C123" s="157">
        <v>14187536211.939999</v>
      </c>
    </row>
    <row r="124" spans="1:3" x14ac:dyDescent="0.2">
      <c r="B124" s="110"/>
      <c r="C124" s="110"/>
    </row>
    <row r="125" spans="1:3" x14ac:dyDescent="0.2">
      <c r="B125" s="166"/>
      <c r="C125" s="166"/>
    </row>
    <row r="126" spans="1:3" ht="13.5" thickBot="1" x14ac:dyDescent="0.25">
      <c r="A126" s="112" t="s">
        <v>364</v>
      </c>
      <c r="B126" s="110"/>
      <c r="C126" s="124" t="s">
        <v>293</v>
      </c>
    </row>
    <row r="127" spans="1:3" ht="13.5" thickBot="1" x14ac:dyDescent="0.25">
      <c r="A127" s="143" t="s">
        <v>365</v>
      </c>
      <c r="B127" s="144" t="s">
        <v>336</v>
      </c>
      <c r="C127" s="145" t="s">
        <v>337</v>
      </c>
    </row>
    <row r="128" spans="1:3" x14ac:dyDescent="0.2">
      <c r="A128" s="165" t="s">
        <v>366</v>
      </c>
      <c r="B128" s="120">
        <v>490264248</v>
      </c>
      <c r="C128" s="127">
        <v>423324171</v>
      </c>
    </row>
    <row r="129" spans="1:3" x14ac:dyDescent="0.2">
      <c r="A129" s="165" t="s">
        <v>367</v>
      </c>
      <c r="B129" s="120">
        <v>8323190970</v>
      </c>
      <c r="C129" s="127">
        <v>8430193979</v>
      </c>
    </row>
    <row r="130" spans="1:3" x14ac:dyDescent="0.2">
      <c r="A130" s="165" t="s">
        <v>368</v>
      </c>
      <c r="B130" s="120">
        <v>9478926696</v>
      </c>
      <c r="C130" s="127">
        <v>10777528033</v>
      </c>
    </row>
    <row r="131" spans="1:3" x14ac:dyDescent="0.2">
      <c r="A131" s="165" t="s">
        <v>369</v>
      </c>
      <c r="B131" s="120">
        <v>44682983</v>
      </c>
      <c r="C131" s="127">
        <v>49932848</v>
      </c>
    </row>
    <row r="132" spans="1:3" x14ac:dyDescent="0.2">
      <c r="A132" s="165" t="s">
        <v>370</v>
      </c>
      <c r="B132" s="120">
        <v>30528704.430000011</v>
      </c>
      <c r="C132" s="127">
        <v>29284651.030000009</v>
      </c>
    </row>
    <row r="133" spans="1:3" x14ac:dyDescent="0.2">
      <c r="A133" s="165" t="s">
        <v>371</v>
      </c>
      <c r="B133" s="120">
        <v>596439856</v>
      </c>
      <c r="C133" s="127">
        <v>674335644</v>
      </c>
    </row>
    <row r="134" spans="1:3" x14ac:dyDescent="0.2">
      <c r="A134" s="165" t="s">
        <v>372</v>
      </c>
      <c r="B134" s="120">
        <v>37087875</v>
      </c>
      <c r="C134" s="127">
        <v>90606641</v>
      </c>
    </row>
    <row r="135" spans="1:3" ht="13.5" thickBot="1" x14ac:dyDescent="0.25">
      <c r="A135" s="165" t="s">
        <v>373</v>
      </c>
      <c r="B135" s="120">
        <v>-3453741</v>
      </c>
      <c r="C135" s="127">
        <v>-3048296</v>
      </c>
    </row>
    <row r="136" spans="1:3" ht="13.5" thickBot="1" x14ac:dyDescent="0.25">
      <c r="A136" s="155" t="s">
        <v>327</v>
      </c>
      <c r="B136" s="156">
        <v>18997667591.43</v>
      </c>
      <c r="C136" s="156">
        <v>20472157671.029999</v>
      </c>
    </row>
    <row r="137" spans="1:3" x14ac:dyDescent="0.2">
      <c r="B137" s="110"/>
      <c r="C137" s="110"/>
    </row>
    <row r="139" spans="1:3" ht="13.5" thickBot="1" x14ac:dyDescent="0.25">
      <c r="A139" s="109" t="s">
        <v>374</v>
      </c>
      <c r="C139" s="124" t="s">
        <v>293</v>
      </c>
    </row>
    <row r="140" spans="1:3" ht="13.5" thickBot="1" x14ac:dyDescent="0.25">
      <c r="A140" s="143" t="s">
        <v>375</v>
      </c>
      <c r="B140" s="144" t="s">
        <v>336</v>
      </c>
      <c r="C140" s="145" t="s">
        <v>337</v>
      </c>
    </row>
    <row r="141" spans="1:3" x14ac:dyDescent="0.2">
      <c r="A141" s="165" t="s">
        <v>371</v>
      </c>
      <c r="B141" s="120">
        <v>596036649</v>
      </c>
      <c r="C141" s="127">
        <v>674335644</v>
      </c>
    </row>
    <row r="142" spans="1:3" x14ac:dyDescent="0.2">
      <c r="A142" s="159" t="s">
        <v>376</v>
      </c>
      <c r="B142" s="120">
        <v>0</v>
      </c>
      <c r="C142" s="127">
        <v>0</v>
      </c>
    </row>
    <row r="143" spans="1:3" x14ac:dyDescent="0.2">
      <c r="A143" s="165" t="s">
        <v>377</v>
      </c>
      <c r="B143" s="120">
        <v>0</v>
      </c>
      <c r="C143" s="127">
        <v>0</v>
      </c>
    </row>
    <row r="144" spans="1:3" x14ac:dyDescent="0.2">
      <c r="A144" s="165" t="s">
        <v>372</v>
      </c>
      <c r="B144" s="120">
        <v>37087875</v>
      </c>
      <c r="C144" s="127">
        <v>90606641</v>
      </c>
    </row>
    <row r="145" spans="1:3" ht="13.5" thickBot="1" x14ac:dyDescent="0.25">
      <c r="A145" s="165" t="s">
        <v>373</v>
      </c>
      <c r="B145" s="120">
        <v>-3453741</v>
      </c>
      <c r="C145" s="127">
        <v>-3048296</v>
      </c>
    </row>
    <row r="146" spans="1:3" ht="13.5" thickBot="1" x14ac:dyDescent="0.25">
      <c r="A146" s="155" t="s">
        <v>327</v>
      </c>
      <c r="B146" s="156">
        <v>629670783</v>
      </c>
      <c r="C146" s="157">
        <v>761893989</v>
      </c>
    </row>
    <row r="147" spans="1:3" x14ac:dyDescent="0.2">
      <c r="B147" s="110"/>
      <c r="C147" s="110"/>
    </row>
    <row r="149" spans="1:3" ht="13.5" thickBot="1" x14ac:dyDescent="0.25">
      <c r="A149" s="109" t="s">
        <v>378</v>
      </c>
      <c r="C149" s="124" t="s">
        <v>293</v>
      </c>
    </row>
    <row r="150" spans="1:3" ht="13.5" thickBot="1" x14ac:dyDescent="0.25">
      <c r="A150" s="143" t="s">
        <v>379</v>
      </c>
      <c r="B150" s="144" t="s">
        <v>336</v>
      </c>
      <c r="C150" s="145" t="s">
        <v>337</v>
      </c>
    </row>
    <row r="151" spans="1:3" x14ac:dyDescent="0.2">
      <c r="A151" s="165" t="s">
        <v>380</v>
      </c>
      <c r="B151" s="120">
        <v>29897396</v>
      </c>
      <c r="C151" s="127">
        <v>35964683</v>
      </c>
    </row>
    <row r="152" spans="1:3" ht="13.5" thickBot="1" x14ac:dyDescent="0.25">
      <c r="A152" s="165" t="s">
        <v>381</v>
      </c>
      <c r="B152" s="120">
        <v>108907506</v>
      </c>
      <c r="C152" s="127">
        <v>110884583</v>
      </c>
    </row>
    <row r="153" spans="1:3" ht="13.5" thickBot="1" x14ac:dyDescent="0.25">
      <c r="A153" s="155" t="s">
        <v>327</v>
      </c>
      <c r="B153" s="156">
        <v>138804902</v>
      </c>
      <c r="C153" s="156">
        <v>146849266</v>
      </c>
    </row>
  </sheetData>
  <mergeCells count="21">
    <mergeCell ref="A25:A26"/>
    <mergeCell ref="B25:C25"/>
    <mergeCell ref="D25:E25"/>
    <mergeCell ref="A35:A36"/>
    <mergeCell ref="B35:C35"/>
    <mergeCell ref="D35:E35"/>
    <mergeCell ref="A8:A9"/>
    <mergeCell ref="B8:C8"/>
    <mergeCell ref="D8:E8"/>
    <mergeCell ref="A17:A18"/>
    <mergeCell ref="B17:C17"/>
    <mergeCell ref="D17:E17"/>
    <mergeCell ref="A63:A64"/>
    <mergeCell ref="B63:C63"/>
    <mergeCell ref="D63:E63"/>
    <mergeCell ref="A43:A44"/>
    <mergeCell ref="B43:C43"/>
    <mergeCell ref="D43:E43"/>
    <mergeCell ref="A53:A54"/>
    <mergeCell ref="B53:C53"/>
    <mergeCell ref="D53:E5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FEEFC670-F99A-4D88-9C52-F9782A557F2D}">
  <ds:schemaRefs>
    <ds:schemaRef ds:uri="d8745bc5-821e-4205-946a-621c2da728c8"/>
    <ds:schemaRef ds:uri="http://schemas.microsoft.com/office/2006/documentManagement/types"/>
    <ds:schemaRef ds:uri="http://purl.org/dc/terms/"/>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22baa3bd-a2fa-4ea9-9ebb-3a9c6a55952b"/>
    <ds:schemaRef ds:uri="http://schemas.microsoft.com/office/2006/metadata/properties"/>
  </ds:schemaRefs>
</ds:datastoreItem>
</file>

<file path=customXml/itemProps3.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Kasapović Tomislav</cp:lastModifiedBy>
  <cp:lastPrinted>2018-04-25T06:49:36Z</cp:lastPrinted>
  <dcterms:created xsi:type="dcterms:W3CDTF">2008-10-17T11:51:54Z</dcterms:created>
  <dcterms:modified xsi:type="dcterms:W3CDTF">2019-07-24T07:21:40Z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