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MarijanaZ\Desktop\2020\FI 2020\2Q 2020\"/>
    </mc:Choice>
  </mc:AlternateContent>
  <xr:revisionPtr revIDLastSave="0" documentId="13_ncr:1_{35A0B85E-C7EB-4E0F-859B-3DFEE045FB40}" xr6:coauthVersionLast="45" xr6:coauthVersionMax="45"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47" i="21" s="1"/>
  <c r="H33" i="21"/>
  <c r="H27" i="21"/>
  <c r="H16" i="21"/>
  <c r="H19" i="21" s="1"/>
  <c r="H54" i="20"/>
  <c r="H48" i="20"/>
  <c r="H55" i="20" s="1"/>
  <c r="H41" i="20"/>
  <c r="H42" i="20" s="1"/>
  <c r="H35" i="20"/>
  <c r="H19" i="20"/>
  <c r="I9" i="20"/>
  <c r="I103" i="19"/>
  <c r="I90" i="19"/>
  <c r="I100" i="19" s="1"/>
  <c r="I101" i="19" s="1"/>
  <c r="I85" i="19"/>
  <c r="I70" i="19"/>
  <c r="I48" i="19"/>
  <c r="I37" i="19"/>
  <c r="I60" i="19" s="1"/>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9" i="21"/>
  <c r="I16" i="2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K14" i="19" s="1"/>
  <c r="K61" i="19" s="1"/>
  <c r="J16" i="19"/>
  <c r="I16" i="19"/>
  <c r="K8" i="19"/>
  <c r="J8" i="19"/>
  <c r="J60" i="19" s="1"/>
  <c r="H8" i="19"/>
  <c r="I115" i="18"/>
  <c r="I103" i="18"/>
  <c r="I96" i="18"/>
  <c r="I92" i="18"/>
  <c r="I89" i="18"/>
  <c r="I85" i="18"/>
  <c r="I60" i="18"/>
  <c r="I53" i="18"/>
  <c r="I45" i="18"/>
  <c r="I38" i="18"/>
  <c r="I27" i="18"/>
  <c r="I17" i="18"/>
  <c r="I10" i="18"/>
  <c r="I75" i="18" l="1"/>
  <c r="I131" i="18" s="1"/>
  <c r="W61" i="22"/>
  <c r="I34" i="21"/>
  <c r="I49" i="21"/>
  <c r="I51" i="21" s="1"/>
  <c r="I55" i="20"/>
  <c r="I24" i="20"/>
  <c r="I27" i="20" s="1"/>
  <c r="K60" i="19"/>
  <c r="K64" i="19" s="1"/>
  <c r="K62" i="19"/>
  <c r="K63" i="19"/>
  <c r="I14" i="19"/>
  <c r="I61" i="19" s="1"/>
  <c r="I64" i="19" s="1"/>
  <c r="H61" i="19"/>
  <c r="I44" i="18"/>
  <c r="H60" i="19"/>
  <c r="J14" i="19"/>
  <c r="J61" i="19" s="1"/>
  <c r="J63" i="19" s="1"/>
  <c r="U61" i="22"/>
  <c r="I9" i="18"/>
  <c r="I42" i="20"/>
  <c r="W59" i="22"/>
  <c r="W60" i="22" s="1"/>
  <c r="U59" i="22"/>
  <c r="U60" i="22" s="1"/>
  <c r="W31" i="22"/>
  <c r="W32" i="22" s="1"/>
  <c r="U31" i="22"/>
  <c r="U32" i="22" s="1"/>
  <c r="I57" i="20"/>
  <c r="I59" i="20" s="1"/>
  <c r="W33" i="22"/>
  <c r="U33" i="22"/>
  <c r="W38" i="22"/>
  <c r="W57" i="22" s="1"/>
  <c r="U38" i="22"/>
  <c r="U57" i="22" s="1"/>
  <c r="W10" i="22"/>
  <c r="W29" i="22" s="1"/>
  <c r="U10" i="22"/>
  <c r="U29" i="22" s="1"/>
  <c r="K67" i="19" l="1"/>
  <c r="K66" i="19"/>
  <c r="K68" i="19"/>
  <c r="I63" i="19"/>
  <c r="I62" i="19"/>
  <c r="H64" i="19"/>
  <c r="I72" i="18"/>
  <c r="H62" i="19"/>
  <c r="H66" i="19" s="1"/>
  <c r="H63" i="19"/>
  <c r="J62" i="19"/>
  <c r="J66" i="19" s="1"/>
  <c r="J64" i="19"/>
  <c r="H67" i="19"/>
  <c r="I68" i="19" l="1"/>
  <c r="I66" i="19"/>
  <c r="I67" i="19"/>
  <c r="H68" i="19"/>
  <c r="J67" i="19"/>
  <c r="J68" i="19"/>
</calcChain>
</file>

<file path=xl/sharedStrings.xml><?xml version="1.0" encoding="utf-8"?>
<sst xmlns="http://schemas.openxmlformats.org/spreadsheetml/2006/main" count="518" uniqueCount="451">
  <si>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</si>
  <si>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</si>
  <si>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</si>
  <si>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</si>
  <si>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</si>
  <si>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</si>
  <si>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</si>
  <si>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</si>
  <si>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</si>
  <si>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</si>
  <si>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</si>
  <si>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</si>
  <si>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</si>
  <si>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</si>
  <si>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</si>
  <si>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</si>
  <si>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</si>
  <si>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</si>
  <si>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</si>
  <si>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</si>
  <si>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</si>
  <si>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</si>
  <si>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</si>
  <si>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</si>
  <si>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</si>
  <si>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</si>
  <si>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</si>
  <si>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</si>
  <si>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</si>
  <si>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</si>
  <si>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</si>
  <si>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</si>
  <si>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</si>
  <si>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</si>
  <si>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</si>
  <si>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</si>
  <si>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</si>
  <si>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</si>
  <si>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</si>
  <si>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</si>
  <si>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</si>
  <si>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</si>
  <si>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</si>
  <si>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</si>
  <si>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</si>
  <si>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</si>
  <si>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</si>
  <si>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</si>
  <si>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</si>
  <si>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</si>
  <si>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</si>
  <si>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</si>
  <si>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</si>
  <si>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</si>
  <si>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</si>
  <si>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</si>
  <si>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</si>
  <si>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</si>
  <si>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</si>
  <si>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</si>
  <si>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</si>
  <si>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</si>
  <si>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</si>
  <si>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</si>
  <si>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</si>
  <si>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</si>
  <si>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</si>
  <si>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</si>
  <si>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</si>
  <si>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</si>
  <si>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</si>
  <si>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</si>
  <si>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</si>
  <si>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</si>
  <si>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</si>
  <si>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</si>
  <si>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</si>
  <si>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</si>
  <si>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</si>
  <si>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</si>
  <si>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</si>
  <si>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</si>
  <si>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</si>
  <si>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</si>
  <si>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</si>
  <si>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</si>
  <si>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</si>
  <si>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</si>
  <si>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</si>
  <si>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</si>
  <si>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</si>
  <si>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</si>
  <si>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</si>
  <si>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</si>
  <si>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</si>
  <si>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</si>
  <si>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</si>
  <si>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</si>
  <si>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</si>
  <si>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</si>
  <si>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</si>
  <si>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</si>
  <si>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</si>
  <si>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</si>
  <si>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</si>
  <si>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</si>
  <si>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</si>
  <si>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</si>
  <si>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</si>
  <si>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</si>
  <si>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</si>
  <si>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</si>
  <si>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</si>
  <si>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</si>
  <si>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</si>
  <si>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</si>
  <si>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</si>
  <si>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</si>
  <si>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</si>
  <si>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</si>
  <si>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</si>
  <si>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</si>
  <si>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</si>
  <si>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</si>
  <si>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</si>
  <si>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</si>
  <si>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</si>
  <si>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</si>
  <si>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</si>
  <si>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</si>
  <si>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</si>
  <si>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</si>
  <si>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</si>
  <si>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</si>
  <si>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</si>
  <si>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</si>
  <si>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</si>
  <si>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</si>
  <si>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</si>
  <si>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</si>
  <si>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</si>
  <si>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</si>
  <si>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</si>
  <si>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</si>
  <si>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</si>
  <si>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</si>
  <si>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</si>
  <si>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</si>
  <si>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</si>
  <si>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</si>
  <si>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</si>
  <si>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</si>
  <si>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</si>
  <si>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</si>
  <si>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</si>
  <si>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</si>
  <si>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</si>
  <si>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</si>
  <si>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</si>
  <si>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</si>
  <si>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</si>
  <si>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</si>
  <si>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</si>
  <si>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</si>
  <si>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</si>
  <si>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</si>
  <si>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</si>
  <si>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</si>
  <si>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</si>
  <si>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</si>
  <si>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</si>
  <si>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</si>
  <si>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</si>
  <si>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</si>
  <si>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</si>
  <si>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</si>
  <si>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</si>
  <si>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</si>
  <si>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</si>
  <si>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</si>
  <si>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</si>
  <si>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</si>
  <si>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</si>
  <si>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</si>
  <si>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</si>
  <si>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</si>
  <si>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</si>
  <si>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</si>
  <si>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</si>
  <si>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</si>
  <si>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</si>
  <si>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</si>
  <si>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</si>
  <si>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</si>
  <si>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</si>
  <si>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</si>
  <si>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</si>
  <si>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</si>
  <si>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</si>
  <si>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</si>
  <si>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</si>
  <si>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</si>
  <si>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</si>
  <si>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</si>
  <si>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</si>
  <si>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</si>
  <si>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</si>
  <si>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</si>
  <si>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</si>
  <si>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</si>
  <si>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</si>
  <si>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</si>
  <si>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</si>
  <si>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</si>
  <si>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</si>
  <si>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</si>
  <si>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</si>
  <si>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</si>
  <si>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</si>
  <si>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</si>
  <si>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</si>
  <si>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</si>
  <si>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</si>
  <si>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</si>
  <si>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</si>
  <si>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</si>
  <si>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</si>
  <si>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</si>
  <si>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</si>
  <si>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</si>
  <si>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</si>
  <si>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</si>
  <si>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</si>
  <si>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</si>
  <si>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</si>
  <si>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</si>
  <si>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</si>
  <si>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</si>
  <si>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</si>
  <si>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</si>
  <si>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</si>
  <si>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</si>
  <si>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</si>
  <si>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</si>
  <si>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</si>
  <si>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</si>
  <si>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</si>
  <si>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</si>
  <si>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</si>
  <si>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</si>
  <si>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</si>
  <si>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</si>
  <si>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</si>
  <si>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</si>
  <si>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</si>
  <si>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</si>
  <si>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</si>
  <si>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</si>
  <si>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</si>
  <si>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</si>
  <si>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</si>
  <si>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</si>
  <si>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</si>
  <si>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</si>
  <si>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</si>
  <si>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</si>
  <si>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</si>
  <si>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</si>
  <si>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</si>
  <si>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</si>
  <si>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</si>
  <si>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</si>
  <si>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</si>
  <si>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</si>
  <si>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</si>
  <si>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</si>
  <si>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</si>
  <si>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</si>
  <si>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</si>
  <si>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</si>
  <si>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</si>
  <si>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</si>
  <si>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</si>
  <si>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</si>
  <si>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</si>
  <si>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</si>
  <si>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</si>
  <si>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</si>
  <si>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</si>
  <si>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</si>
  <si>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</si>
  <si>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</si>
  <si>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</si>
  <si>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</si>
  <si>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</si>
  <si>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</si>
  <si>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</si>
  <si>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</si>
  <si>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</si>
  <si>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</si>
  <si>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</si>
  <si>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</si>
  <si>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</si>
  <si>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</si>
  <si>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</si>
  <si>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</si>
  <si>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</si>
  <si>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</si>
  <si>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</si>
  <si>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</si>
  <si>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</si>
  <si>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</si>
  <si>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</si>
  <si>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</si>
  <si>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</si>
  <si>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</si>
  <si>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</si>
  <si>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</si>
  <si>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</si>
  <si>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</si>
  <si>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</si>
  <si>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</si>
  <si>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</si>
  <si>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</si>
  <si>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</si>
  <si>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</si>
  <si>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</si>
  <si>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</si>
  <si>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</si>
  <si>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</si>
  <si>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</si>
  <si>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</si>
  <si>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</si>
  <si>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</si>
  <si>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</si>
  <si>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</si>
  <si>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</si>
  <si>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</si>
  <si>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</si>
  <si>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</si>
  <si>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</si>
  <si>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</si>
  <si>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</si>
  <si>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</si>
  <si>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</si>
  <si>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</si>
  <si>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</si>
  <si>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</si>
  <si>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</si>
  <si>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</si>
  <si>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</si>
  <si>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</si>
  <si>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</si>
  <si>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</si>
  <si>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</si>
  <si>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</si>
  <si>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</si>
  <si>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</si>
  <si>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</si>
  <si>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</si>
  <si>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</si>
  <si>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</si>
  <si>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</si>
  <si>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</si>
  <si>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</si>
  <si>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</si>
  <si>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</si>
  <si>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</si>
  <si>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</si>
  <si>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</si>
  <si>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</si>
  <si>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</si>
  <si>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</si>
  <si>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</si>
  <si>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</si>
  <si>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</si>
  <si>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</si>
  <si>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</si>
  <si>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</si>
  <si>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</si>
  <si>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</si>
  <si>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</si>
  <si>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</si>
  <si>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</si>
  <si>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</si>
  <si>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</si>
  <si>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</si>
  <si>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</si>
  <si>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</si>
  <si>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</si>
  <si>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</si>
  <si>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</si>
  <si>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</si>
  <si>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</si>
  <si>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</si>
  <si>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</si>
  <si>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</si>
  <si>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</si>
  <si>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</si>
  <si>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</si>
  <si>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</si>
  <si>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</si>
  <si>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</si>
  <si>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</si>
  <si>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</si>
  <si>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</si>
  <si>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</si>
  <si>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</si>
  <si>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</si>
  <si>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</si>
  <si>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</si>
  <si>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</si>
  <si>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</si>
  <si>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</si>
  <si>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</si>
  <si>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</si>
  <si>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</si>
  <si>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</si>
  <si>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</si>
  <si>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</si>
  <si>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</si>
  <si>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</si>
  <si>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</si>
  <si>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</si>
  <si>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</si>
  <si>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</si>
  <si>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</si>
  <si>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</si>
  <si>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</si>
  <si>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</si>
  <si>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</si>
  <si>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</si>
  <si>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30.06.2020.</t>
  </si>
  <si>
    <t>03440885</t>
  </si>
  <si>
    <t>HR</t>
  </si>
  <si>
    <t>60008247</t>
  </si>
  <si>
    <t>88557173997</t>
  </si>
  <si>
    <t>747800XOTCQ28KTZ3Y28</t>
  </si>
  <si>
    <t>1260</t>
  </si>
  <si>
    <t>HOTELI MAESTRAL d.d.</t>
  </si>
  <si>
    <t>DUBROVNIK</t>
  </si>
  <si>
    <t>Ćira Carića 3</t>
  </si>
  <si>
    <t>hotelimaestral@hotelimaestral.com</t>
  </si>
  <si>
    <t>www.hotelimaestral.com</t>
  </si>
  <si>
    <t>Zuanić Marijana</t>
  </si>
  <si>
    <t>020/433-600</t>
  </si>
  <si>
    <t xml:space="preserve">stanje na dan 30.06.2020 </t>
  </si>
  <si>
    <t>Obveznik: HOTELI MAESTRAL d.d.</t>
  </si>
  <si>
    <t>u razdoblju 01.01.2020 do 30.06.2020</t>
  </si>
  <si>
    <t>u razdoblju 01.01.2020. do 30.06.2020.</t>
  </si>
  <si>
    <r>
      <t xml:space="preserve">BILJEŠKE UZ FINANCIJSKE IZVJEŠTAJE - TFI
(sastavljaju se za tromjesečna izvještajna razdoblja)
Naziv izdavatelja:   </t>
    </r>
    <r>
      <rPr>
        <b/>
        <sz val="10"/>
        <color rgb="FF002060"/>
        <rFont val="Arial"/>
        <family val="2"/>
        <charset val="238"/>
      </rPr>
      <t>HOTELI MAESTRAL d.d.</t>
    </r>
    <r>
      <rPr>
        <sz val="10"/>
        <rFont val="Arial"/>
        <family val="2"/>
        <charset val="238"/>
      </rPr>
      <t xml:space="preserve">
OIB:  </t>
    </r>
    <r>
      <rPr>
        <b/>
        <sz val="10"/>
        <color rgb="FF002060"/>
        <rFont val="Arial"/>
        <family val="2"/>
        <charset val="238"/>
      </rPr>
      <t>88557173997</t>
    </r>
    <r>
      <rPr>
        <sz val="10"/>
        <rFont val="Arial"/>
        <family val="2"/>
        <charset val="238"/>
      </rPr>
      <t xml:space="preserve">
Izvještajno razdoblje: </t>
    </r>
    <r>
      <rPr>
        <b/>
        <sz val="10"/>
        <color rgb="FF002060"/>
        <rFont val="Arial"/>
        <family val="2"/>
        <charset val="238"/>
      </rPr>
      <t>1.1.2020. - 30.06.2020.</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r>
      <rPr>
        <b/>
        <sz val="10"/>
        <color rgb="FF002060"/>
        <rFont val="Arial"/>
        <family val="2"/>
        <charset val="238"/>
      </rPr>
      <t>Najznačajniji poslovni događaji su opisani u Međuizvještaju Uprave.                                                   Revidirani godišnji financijski izvještaj za 2019.godinu objavljen je na web stranici Društva, Zagrebačke burze i HANF-e.                                                                                                                                        Računovodstvene politike Društva koje su primjenjene prilikom sastavljanja ovih financijskih izvještaja odobrene su od Uprave 3.10.2008. godine, izmjenjene u prosincu 2011. godine i kolovozu 2019. godine. Zadnja promjena se odnosi na politiku za naknadno mjerenje nekretnina, postrojenja i opreme koja je iz revalorizacijskog modela izmjenjena u troškovni. Tijekom 2019. godine Društvo je preuzeto od strane novog vlasnika koji smatra da troškovni model realnije odražava operativne rezultate i poslovnu strategiju Društva. U 2005. godini Društvo je revaloriziralo zemljišta i u financijskim izvještajima 2005. godine povećalo vrijednost zemljišta i revalorizacijskih rezervi za  87,75 milijuna kuna, a revalorizacijski višak u iznosu od 50,67 milijuna kuna iskoristilo za pokriće prenesenih gubitaka. U 2019. godni izvršen je prepravak na način da je knjiženje iz 2005. godine stornirano i zemljišta su ponovno proknjižena principom troškovnog modela. Storniranjem ovog knjiženja Društvo je ponovno u svojim knjigama evidentiralo preneseni gubitak od 52,84 miljuna kuna na način da je korigiralo početna stanja na dan 1.1.2018. godine.  Osim toga, Društvo je reklasificiralo određena zemljišta na kojima je samo djelomični vlasnik  iz "Nekretnina, postrojenja i opreme" u "Ulaganja u nekretnine", sve u skladu s MRS-om 16</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</si>
</sst>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10"/>
      <color rgb="FF00206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7" workbookViewId="0">
      <selection activeCell="C56" sqref="C56:J56"/>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t="s">
        <v>432</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414</v>
      </c>
      <c r="B10" s="170"/>
      <c r="C10" s="170"/>
      <c r="D10" s="170"/>
      <c r="E10" s="170"/>
      <c r="F10" s="170"/>
      <c r="G10" s="170"/>
      <c r="H10" s="170"/>
      <c r="I10" s="170"/>
      <c r="J10" s="90"/>
    </row>
    <row r="11" spans="1:20" ht="24.6" customHeight="1" x14ac:dyDescent="0.25">
      <c r="A11" s="157" t="s">
        <v>393</v>
      </c>
      <c r="B11" s="171"/>
      <c r="C11" s="163" t="s">
        <v>433</v>
      </c>
      <c r="D11" s="164"/>
      <c r="E11" s="91"/>
      <c r="F11" s="129" t="s">
        <v>415</v>
      </c>
      <c r="G11" s="167"/>
      <c r="H11" s="145" t="s">
        <v>434</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435</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436</v>
      </c>
      <c r="D15" s="164"/>
      <c r="E15" s="168"/>
      <c r="F15" s="159"/>
      <c r="G15" s="97" t="s">
        <v>416</v>
      </c>
      <c r="H15" s="145" t="s">
        <v>437</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417</v>
      </c>
      <c r="C17" s="163" t="s">
        <v>438</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439</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20000</v>
      </c>
      <c r="D21" s="146"/>
      <c r="E21" s="135"/>
      <c r="F21" s="135"/>
      <c r="G21" s="136" t="s">
        <v>440</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441</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442</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443</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120</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419</v>
      </c>
      <c r="D31" s="156" t="s">
        <v>418</v>
      </c>
      <c r="E31" s="143"/>
      <c r="F31" s="143"/>
      <c r="G31" s="143"/>
      <c r="H31" s="106"/>
      <c r="I31" s="107" t="s">
        <v>419</v>
      </c>
      <c r="J31" s="108" t="s">
        <v>420</v>
      </c>
    </row>
    <row r="32" spans="1:10" x14ac:dyDescent="0.25">
      <c r="A32" s="157"/>
      <c r="B32" s="158"/>
      <c r="C32" s="109"/>
      <c r="D32" s="77"/>
      <c r="E32" s="159"/>
      <c r="F32" s="159"/>
      <c r="G32" s="159"/>
      <c r="H32" s="159"/>
      <c r="I32" s="104"/>
      <c r="J32" s="105"/>
    </row>
    <row r="33" spans="1:10" x14ac:dyDescent="0.25">
      <c r="A33" s="157" t="s">
        <v>410</v>
      </c>
      <c r="B33" s="158"/>
      <c r="C33" s="102" t="s">
        <v>422</v>
      </c>
      <c r="D33" s="156" t="s">
        <v>421</v>
      </c>
      <c r="E33" s="143"/>
      <c r="F33" s="143"/>
      <c r="G33" s="143"/>
      <c r="H33" s="100"/>
      <c r="I33" s="107" t="s">
        <v>422</v>
      </c>
      <c r="J33" s="108" t="s">
        <v>423</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424</v>
      </c>
    </row>
    <row r="49" spans="1:10" x14ac:dyDescent="0.25">
      <c r="A49" s="113"/>
      <c r="B49" s="101"/>
      <c r="C49" s="101"/>
      <c r="D49" s="94"/>
      <c r="E49" s="135"/>
      <c r="F49" s="135"/>
      <c r="G49" s="149"/>
      <c r="H49" s="149"/>
      <c r="I49" s="94"/>
      <c r="J49" s="114" t="s">
        <v>425</v>
      </c>
    </row>
    <row r="50" spans="1:10" ht="14.45" customHeight="1" x14ac:dyDescent="0.25">
      <c r="A50" s="128" t="s">
        <v>403</v>
      </c>
      <c r="B50" s="129"/>
      <c r="C50" s="145" t="s">
        <v>425</v>
      </c>
      <c r="D50" s="146"/>
      <c r="E50" s="147" t="s">
        <v>426</v>
      </c>
      <c r="F50" s="148"/>
      <c r="G50" s="136"/>
      <c r="H50" s="137"/>
      <c r="I50" s="137"/>
      <c r="J50" s="138"/>
    </row>
    <row r="51" spans="1:10" x14ac:dyDescent="0.25">
      <c r="A51" s="113"/>
      <c r="B51" s="101"/>
      <c r="C51" s="149"/>
      <c r="D51" s="149"/>
      <c r="E51" s="135"/>
      <c r="F51" s="135"/>
      <c r="G51" s="150" t="s">
        <v>427</v>
      </c>
      <c r="H51" s="150"/>
      <c r="I51" s="150"/>
      <c r="J51" s="85"/>
    </row>
    <row r="52" spans="1:10" ht="13.9" customHeight="1" x14ac:dyDescent="0.25">
      <c r="A52" s="128" t="s">
        <v>404</v>
      </c>
      <c r="B52" s="129"/>
      <c r="C52" s="136" t="s">
        <v>444</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445</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442</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428</v>
      </c>
      <c r="B58" s="129"/>
      <c r="C58" s="130"/>
      <c r="D58" s="131"/>
      <c r="E58" s="131"/>
      <c r="F58" s="131"/>
      <c r="G58" s="131"/>
      <c r="H58" s="131"/>
      <c r="I58" s="131"/>
      <c r="J58" s="132"/>
    </row>
    <row r="59" spans="1:10" ht="14.45" customHeight="1" x14ac:dyDescent="0.25">
      <c r="A59" s="93"/>
      <c r="B59" s="94"/>
      <c r="C59" s="133" t="s">
        <v>429</v>
      </c>
      <c r="D59" s="133"/>
      <c r="E59" s="133"/>
      <c r="F59" s="133"/>
      <c r="G59" s="94"/>
      <c r="H59" s="94"/>
      <c r="I59" s="94"/>
      <c r="J59" s="96"/>
    </row>
    <row r="60" spans="1:10" x14ac:dyDescent="0.25">
      <c r="A60" s="128" t="s">
        <v>430</v>
      </c>
      <c r="B60" s="129"/>
      <c r="C60" s="130"/>
      <c r="D60" s="131"/>
      <c r="E60" s="131"/>
      <c r="F60" s="131"/>
      <c r="G60" s="131"/>
      <c r="H60" s="131"/>
      <c r="I60" s="131"/>
      <c r="J60" s="132"/>
    </row>
    <row r="61" spans="1:10" ht="14.45" customHeight="1" x14ac:dyDescent="0.25">
      <c r="A61" s="115"/>
      <c r="B61" s="116"/>
      <c r="C61" s="134" t="s">
        <v>431</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4" zoomScale="110" zoomScaleNormal="100" zoomScaleSheetLayoutView="110" workbookViewId="0">
      <selection activeCell="I124" sqref="I12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446</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447</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88007345</v>
      </c>
      <c r="I9" s="34">
        <f>I10+I17+I27+I38+I43</f>
        <v>87036675</v>
      </c>
    </row>
    <row r="10" spans="1:9" ht="12.75" customHeight="1" x14ac:dyDescent="0.2">
      <c r="A10" s="190" t="s">
        <v>5</v>
      </c>
      <c r="B10" s="190"/>
      <c r="C10" s="190"/>
      <c r="D10" s="190"/>
      <c r="E10" s="190"/>
      <c r="F10" s="190"/>
      <c r="G10" s="16">
        <v>3</v>
      </c>
      <c r="H10" s="34">
        <f>H11+H12+H13+H14+H15+H16</f>
        <v>157911</v>
      </c>
      <c r="I10" s="34">
        <f>I11+I12+I13+I14+I15+I16</f>
        <v>156311</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157911</v>
      </c>
      <c r="I12" s="33">
        <v>156311</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87673309</v>
      </c>
      <c r="I17" s="34">
        <f>I18+I19+I20+I21+I22+I23+I24+I25+I26</f>
        <v>86704239</v>
      </c>
    </row>
    <row r="18" spans="1:9" ht="12.75" customHeight="1" x14ac:dyDescent="0.2">
      <c r="A18" s="186" t="s">
        <v>13</v>
      </c>
      <c r="B18" s="186"/>
      <c r="C18" s="186"/>
      <c r="D18" s="186"/>
      <c r="E18" s="186"/>
      <c r="F18" s="186"/>
      <c r="G18" s="15">
        <v>11</v>
      </c>
      <c r="H18" s="33">
        <v>36851748</v>
      </c>
      <c r="I18" s="33">
        <v>36851748</v>
      </c>
    </row>
    <row r="19" spans="1:9" ht="12.75" customHeight="1" x14ac:dyDescent="0.2">
      <c r="A19" s="186" t="s">
        <v>14</v>
      </c>
      <c r="B19" s="186"/>
      <c r="C19" s="186"/>
      <c r="D19" s="186"/>
      <c r="E19" s="186"/>
      <c r="F19" s="186"/>
      <c r="G19" s="15">
        <v>12</v>
      </c>
      <c r="H19" s="33">
        <v>39837057</v>
      </c>
      <c r="I19" s="33">
        <v>39086471</v>
      </c>
    </row>
    <row r="20" spans="1:9" ht="12.75" customHeight="1" x14ac:dyDescent="0.2">
      <c r="A20" s="186" t="s">
        <v>15</v>
      </c>
      <c r="B20" s="186"/>
      <c r="C20" s="186"/>
      <c r="D20" s="186"/>
      <c r="E20" s="186"/>
      <c r="F20" s="186"/>
      <c r="G20" s="15">
        <v>13</v>
      </c>
      <c r="H20" s="33">
        <v>6673109</v>
      </c>
      <c r="I20" s="33">
        <v>6508694</v>
      </c>
    </row>
    <row r="21" spans="1:9" ht="12.75" customHeight="1" x14ac:dyDescent="0.2">
      <c r="A21" s="186" t="s">
        <v>16</v>
      </c>
      <c r="B21" s="186"/>
      <c r="C21" s="186"/>
      <c r="D21" s="186"/>
      <c r="E21" s="186"/>
      <c r="F21" s="186"/>
      <c r="G21" s="15">
        <v>14</v>
      </c>
      <c r="H21" s="33">
        <v>3020110</v>
      </c>
      <c r="I21" s="33">
        <v>2815246</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42876</v>
      </c>
      <c r="I24" s="33">
        <v>193671</v>
      </c>
    </row>
    <row r="25" spans="1:9" ht="12.75" customHeight="1" x14ac:dyDescent="0.2">
      <c r="A25" s="186" t="s">
        <v>20</v>
      </c>
      <c r="B25" s="186"/>
      <c r="C25" s="186"/>
      <c r="D25" s="186"/>
      <c r="E25" s="186"/>
      <c r="F25" s="186"/>
      <c r="G25" s="15">
        <v>18</v>
      </c>
      <c r="H25" s="33">
        <v>367772</v>
      </c>
      <c r="I25" s="33">
        <v>367772</v>
      </c>
    </row>
    <row r="26" spans="1:9" ht="12.75" customHeight="1" x14ac:dyDescent="0.2">
      <c r="A26" s="186" t="s">
        <v>21</v>
      </c>
      <c r="B26" s="186"/>
      <c r="C26" s="186"/>
      <c r="D26" s="186"/>
      <c r="E26" s="186"/>
      <c r="F26" s="186"/>
      <c r="G26" s="15">
        <v>19</v>
      </c>
      <c r="H26" s="33">
        <v>880637</v>
      </c>
      <c r="I26" s="33">
        <v>880637</v>
      </c>
    </row>
    <row r="27" spans="1:9" ht="12.75" customHeight="1" x14ac:dyDescent="0.2">
      <c r="A27" s="190" t="s">
        <v>22</v>
      </c>
      <c r="B27" s="190"/>
      <c r="C27" s="190"/>
      <c r="D27" s="190"/>
      <c r="E27" s="190"/>
      <c r="F27" s="190"/>
      <c r="G27" s="16">
        <v>20</v>
      </c>
      <c r="H27" s="34">
        <f>SUM(H28:H37)</f>
        <v>176125</v>
      </c>
      <c r="I27" s="34">
        <f>SUM(I28:I37)</f>
        <v>176125</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176125</v>
      </c>
      <c r="I36" s="33">
        <v>176125</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11456692</v>
      </c>
      <c r="I44" s="34">
        <f>I45+I53+I60+I70</f>
        <v>5255876</v>
      </c>
    </row>
    <row r="45" spans="1:9" ht="12.75" customHeight="1" x14ac:dyDescent="0.2">
      <c r="A45" s="190" t="s">
        <v>39</v>
      </c>
      <c r="B45" s="190"/>
      <c r="C45" s="190"/>
      <c r="D45" s="190"/>
      <c r="E45" s="190"/>
      <c r="F45" s="190"/>
      <c r="G45" s="16">
        <v>38</v>
      </c>
      <c r="H45" s="34">
        <f>SUM(H46:H52)</f>
        <v>397712</v>
      </c>
      <c r="I45" s="34">
        <f>SUM(I46:I52)</f>
        <v>655100</v>
      </c>
    </row>
    <row r="46" spans="1:9" ht="12.75" customHeight="1" x14ac:dyDescent="0.2">
      <c r="A46" s="186" t="s">
        <v>40</v>
      </c>
      <c r="B46" s="186"/>
      <c r="C46" s="186"/>
      <c r="D46" s="186"/>
      <c r="E46" s="186"/>
      <c r="F46" s="186"/>
      <c r="G46" s="15">
        <v>39</v>
      </c>
      <c r="H46" s="33">
        <v>364381</v>
      </c>
      <c r="I46" s="33">
        <v>626344</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1272</v>
      </c>
      <c r="I49" s="33">
        <v>11003</v>
      </c>
    </row>
    <row r="50" spans="1:9" ht="12.75" customHeight="1" x14ac:dyDescent="0.2">
      <c r="A50" s="186" t="s">
        <v>44</v>
      </c>
      <c r="B50" s="186"/>
      <c r="C50" s="186"/>
      <c r="D50" s="186"/>
      <c r="E50" s="186"/>
      <c r="F50" s="186"/>
      <c r="G50" s="15">
        <v>43</v>
      </c>
      <c r="H50" s="33">
        <v>32059</v>
      </c>
      <c r="I50" s="33">
        <v>17753</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750581</v>
      </c>
      <c r="I53" s="34">
        <f>SUM(I54:I59)</f>
        <v>582910</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422482</v>
      </c>
      <c r="I56" s="33">
        <v>131903</v>
      </c>
    </row>
    <row r="57" spans="1:9" ht="12.75" customHeight="1" x14ac:dyDescent="0.2">
      <c r="A57" s="186" t="s">
        <v>51</v>
      </c>
      <c r="B57" s="186"/>
      <c r="C57" s="186"/>
      <c r="D57" s="186"/>
      <c r="E57" s="186"/>
      <c r="F57" s="186"/>
      <c r="G57" s="15">
        <v>50</v>
      </c>
      <c r="H57" s="33">
        <v>5287</v>
      </c>
      <c r="I57" s="33">
        <v>19696</v>
      </c>
    </row>
    <row r="58" spans="1:9" ht="12.75" customHeight="1" x14ac:dyDescent="0.2">
      <c r="A58" s="186" t="s">
        <v>52</v>
      </c>
      <c r="B58" s="186"/>
      <c r="C58" s="186"/>
      <c r="D58" s="186"/>
      <c r="E58" s="186"/>
      <c r="F58" s="186"/>
      <c r="G58" s="15">
        <v>51</v>
      </c>
      <c r="H58" s="33">
        <v>314916</v>
      </c>
      <c r="I58" s="33">
        <v>423177</v>
      </c>
    </row>
    <row r="59" spans="1:9" ht="12.75" customHeight="1" x14ac:dyDescent="0.2">
      <c r="A59" s="186" t="s">
        <v>53</v>
      </c>
      <c r="B59" s="186"/>
      <c r="C59" s="186"/>
      <c r="D59" s="186"/>
      <c r="E59" s="186"/>
      <c r="F59" s="186"/>
      <c r="G59" s="15">
        <v>52</v>
      </c>
      <c r="H59" s="33">
        <v>7896</v>
      </c>
      <c r="I59" s="33">
        <v>8134</v>
      </c>
    </row>
    <row r="60" spans="1:9" ht="12.75" customHeight="1" x14ac:dyDescent="0.2">
      <c r="A60" s="190" t="s">
        <v>54</v>
      </c>
      <c r="B60" s="190"/>
      <c r="C60" s="190"/>
      <c r="D60" s="190"/>
      <c r="E60" s="190"/>
      <c r="F60" s="190"/>
      <c r="G60" s="16">
        <v>53</v>
      </c>
      <c r="H60" s="34">
        <f>SUM(H61:H69)</f>
        <v>0</v>
      </c>
      <c r="I60" s="34">
        <f>SUM(I61:I69)</f>
        <v>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10308399</v>
      </c>
      <c r="I70" s="33">
        <v>4017866</v>
      </c>
    </row>
    <row r="71" spans="1:9" ht="12.75" customHeight="1" x14ac:dyDescent="0.2">
      <c r="A71" s="187" t="s">
        <v>58</v>
      </c>
      <c r="B71" s="187"/>
      <c r="C71" s="187"/>
      <c r="D71" s="187"/>
      <c r="E71" s="187"/>
      <c r="F71" s="187"/>
      <c r="G71" s="15">
        <v>64</v>
      </c>
      <c r="H71" s="33">
        <v>350966</v>
      </c>
      <c r="I71" s="33">
        <v>965091</v>
      </c>
    </row>
    <row r="72" spans="1:9" ht="12.75" customHeight="1" x14ac:dyDescent="0.2">
      <c r="A72" s="188" t="s">
        <v>383</v>
      </c>
      <c r="B72" s="188"/>
      <c r="C72" s="188"/>
      <c r="D72" s="188"/>
      <c r="E72" s="188"/>
      <c r="F72" s="188"/>
      <c r="G72" s="16">
        <v>65</v>
      </c>
      <c r="H72" s="34">
        <f>H8+H9+H44+H71</f>
        <v>99815003</v>
      </c>
      <c r="I72" s="34">
        <f>I8+I9+I44+I71</f>
        <v>93257642</v>
      </c>
    </row>
    <row r="73" spans="1:9" ht="12.75" customHeight="1" x14ac:dyDescent="0.2">
      <c r="A73" s="187" t="s">
        <v>59</v>
      </c>
      <c r="B73" s="187"/>
      <c r="C73" s="187"/>
      <c r="D73" s="187"/>
      <c r="E73" s="187"/>
      <c r="F73" s="187"/>
      <c r="G73" s="15">
        <v>66</v>
      </c>
      <c r="H73" s="33">
        <v>108026196</v>
      </c>
      <c r="I73" s="33">
        <v>108026196</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38919958</v>
      </c>
      <c r="I75" s="34">
        <f>I76+I77+I78+I84+I85+I89+I92+I95</f>
        <v>28087566</v>
      </c>
    </row>
    <row r="76" spans="1:9" ht="12.75" customHeight="1" x14ac:dyDescent="0.2">
      <c r="A76" s="186" t="s">
        <v>61</v>
      </c>
      <c r="B76" s="186"/>
      <c r="C76" s="186"/>
      <c r="D76" s="186"/>
      <c r="E76" s="186"/>
      <c r="F76" s="186"/>
      <c r="G76" s="15">
        <v>68</v>
      </c>
      <c r="H76" s="33">
        <v>103144000</v>
      </c>
      <c r="I76" s="33">
        <v>103144000</v>
      </c>
    </row>
    <row r="77" spans="1:9" ht="12.75" customHeight="1" x14ac:dyDescent="0.2">
      <c r="A77" s="186" t="s">
        <v>62</v>
      </c>
      <c r="B77" s="186"/>
      <c r="C77" s="186"/>
      <c r="D77" s="186"/>
      <c r="E77" s="186"/>
      <c r="F77" s="186"/>
      <c r="G77" s="15">
        <v>69</v>
      </c>
      <c r="H77" s="33">
        <v>0</v>
      </c>
      <c r="I77" s="33">
        <v>0</v>
      </c>
    </row>
    <row r="78" spans="1:9" ht="12.75" customHeight="1" x14ac:dyDescent="0.2">
      <c r="A78" s="190" t="s">
        <v>63</v>
      </c>
      <c r="B78" s="190"/>
      <c r="C78" s="190"/>
      <c r="D78" s="190"/>
      <c r="E78" s="190"/>
      <c r="F78" s="190"/>
      <c r="G78" s="16">
        <v>70</v>
      </c>
      <c r="H78" s="34">
        <f>SUM(H79:H83)</f>
        <v>216263</v>
      </c>
      <c r="I78" s="34">
        <f>SUM(I79:I83)</f>
        <v>216263</v>
      </c>
    </row>
    <row r="79" spans="1:9" ht="12.75" customHeight="1" x14ac:dyDescent="0.2">
      <c r="A79" s="186" t="s">
        <v>64</v>
      </c>
      <c r="B79" s="186"/>
      <c r="C79" s="186"/>
      <c r="D79" s="186"/>
      <c r="E79" s="186"/>
      <c r="F79" s="186"/>
      <c r="G79" s="15">
        <v>71</v>
      </c>
      <c r="H79" s="33">
        <v>216263</v>
      </c>
      <c r="I79" s="33">
        <v>216263</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-70936523</v>
      </c>
      <c r="I89" s="34">
        <f>I90-I91</f>
        <v>-64440305</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70936523</v>
      </c>
      <c r="I91" s="33">
        <v>64440305</v>
      </c>
    </row>
    <row r="92" spans="1:9" ht="12.75" customHeight="1" x14ac:dyDescent="0.2">
      <c r="A92" s="190" t="s">
        <v>77</v>
      </c>
      <c r="B92" s="190"/>
      <c r="C92" s="190"/>
      <c r="D92" s="190"/>
      <c r="E92" s="190"/>
      <c r="F92" s="190"/>
      <c r="G92" s="16">
        <v>84</v>
      </c>
      <c r="H92" s="34">
        <f>H93-H94</f>
        <v>6496218</v>
      </c>
      <c r="I92" s="34">
        <f>I93-I94</f>
        <v>-10832392</v>
      </c>
    </row>
    <row r="93" spans="1:9" ht="12.75" customHeight="1" x14ac:dyDescent="0.2">
      <c r="A93" s="186" t="s">
        <v>78</v>
      </c>
      <c r="B93" s="186"/>
      <c r="C93" s="186"/>
      <c r="D93" s="186"/>
      <c r="E93" s="186"/>
      <c r="F93" s="186"/>
      <c r="G93" s="15">
        <v>85</v>
      </c>
      <c r="H93" s="33">
        <v>6496218</v>
      </c>
      <c r="I93" s="33">
        <v>0</v>
      </c>
    </row>
    <row r="94" spans="1:9" ht="12.75" customHeight="1" x14ac:dyDescent="0.2">
      <c r="A94" s="186" t="s">
        <v>79</v>
      </c>
      <c r="B94" s="186"/>
      <c r="C94" s="186"/>
      <c r="D94" s="186"/>
      <c r="E94" s="186"/>
      <c r="F94" s="186"/>
      <c r="G94" s="15">
        <v>86</v>
      </c>
      <c r="H94" s="33">
        <v>0</v>
      </c>
      <c r="I94" s="33">
        <v>10832392</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1486588</v>
      </c>
      <c r="I96" s="34">
        <f>SUM(I97:I102)</f>
        <v>881003</v>
      </c>
    </row>
    <row r="97" spans="1:9" ht="12.75" customHeight="1" x14ac:dyDescent="0.2">
      <c r="A97" s="186" t="s">
        <v>81</v>
      </c>
      <c r="B97" s="186"/>
      <c r="C97" s="186"/>
      <c r="D97" s="186"/>
      <c r="E97" s="186"/>
      <c r="F97" s="186"/>
      <c r="G97" s="15">
        <v>89</v>
      </c>
      <c r="H97" s="33">
        <v>1222588</v>
      </c>
      <c r="I97" s="33">
        <v>617003</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264000</v>
      </c>
      <c r="I99" s="33">
        <v>264000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53427593</v>
      </c>
      <c r="I103" s="34">
        <f>SUM(I104:I114)</f>
        <v>54257899</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53203879</v>
      </c>
      <c r="I109" s="33">
        <v>54034185</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223714</v>
      </c>
      <c r="I113" s="33">
        <v>223714</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3659878</v>
      </c>
      <c r="I115" s="34">
        <f>SUM(I116:I129)</f>
        <v>6325323</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17061</v>
      </c>
      <c r="I121" s="33">
        <v>8503</v>
      </c>
    </row>
    <row r="122" spans="1:9" ht="12.75" customHeight="1" x14ac:dyDescent="0.2">
      <c r="A122" s="186" t="s">
        <v>93</v>
      </c>
      <c r="B122" s="186"/>
      <c r="C122" s="186"/>
      <c r="D122" s="186"/>
      <c r="E122" s="186"/>
      <c r="F122" s="186"/>
      <c r="G122" s="15">
        <v>114</v>
      </c>
      <c r="H122" s="33">
        <v>509510</v>
      </c>
      <c r="I122" s="33">
        <v>2202924</v>
      </c>
    </row>
    <row r="123" spans="1:9" ht="12.75" customHeight="1" x14ac:dyDescent="0.2">
      <c r="A123" s="186" t="s">
        <v>94</v>
      </c>
      <c r="B123" s="186"/>
      <c r="C123" s="186"/>
      <c r="D123" s="186"/>
      <c r="E123" s="186"/>
      <c r="F123" s="186"/>
      <c r="G123" s="15">
        <v>115</v>
      </c>
      <c r="H123" s="33">
        <v>904731</v>
      </c>
      <c r="I123" s="33">
        <v>1855140</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1082953</v>
      </c>
      <c r="I125" s="33">
        <v>704008</v>
      </c>
    </row>
    <row r="126" spans="1:9" x14ac:dyDescent="0.2">
      <c r="A126" s="186" t="s">
        <v>99</v>
      </c>
      <c r="B126" s="186"/>
      <c r="C126" s="186"/>
      <c r="D126" s="186"/>
      <c r="E126" s="186"/>
      <c r="F126" s="186"/>
      <c r="G126" s="15">
        <v>118</v>
      </c>
      <c r="H126" s="33">
        <v>1135623</v>
      </c>
      <c r="I126" s="33">
        <v>1554748</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10000</v>
      </c>
      <c r="I129" s="33">
        <v>0</v>
      </c>
    </row>
    <row r="130" spans="1:9" ht="22.15" customHeight="1" x14ac:dyDescent="0.2">
      <c r="A130" s="187" t="s">
        <v>103</v>
      </c>
      <c r="B130" s="187"/>
      <c r="C130" s="187"/>
      <c r="D130" s="187"/>
      <c r="E130" s="187"/>
      <c r="F130" s="187"/>
      <c r="G130" s="15">
        <v>122</v>
      </c>
      <c r="H130" s="33">
        <v>2320986</v>
      </c>
      <c r="I130" s="33">
        <v>3705851</v>
      </c>
    </row>
    <row r="131" spans="1:9" x14ac:dyDescent="0.2">
      <c r="A131" s="188" t="s">
        <v>388</v>
      </c>
      <c r="B131" s="188"/>
      <c r="C131" s="188"/>
      <c r="D131" s="188"/>
      <c r="E131" s="188"/>
      <c r="F131" s="188"/>
      <c r="G131" s="16">
        <v>123</v>
      </c>
      <c r="H131" s="34">
        <f>H75+H96+H103+H115+H130</f>
        <v>99815003</v>
      </c>
      <c r="I131" s="34">
        <f>I75+I96+I103+I115+I130</f>
        <v>93257642</v>
      </c>
    </row>
    <row r="132" spans="1:9" x14ac:dyDescent="0.2">
      <c r="A132" s="187" t="s">
        <v>104</v>
      </c>
      <c r="B132" s="187"/>
      <c r="C132" s="187"/>
      <c r="D132" s="187"/>
      <c r="E132" s="187"/>
      <c r="F132" s="187"/>
      <c r="G132" s="15">
        <v>124</v>
      </c>
      <c r="H132" s="33">
        <v>108026196</v>
      </c>
      <c r="I132" s="33">
        <v>108026196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79" zoomScaleNormal="100" zoomScaleSheetLayoutView="110" workbookViewId="0">
      <selection activeCell="K106" sqref="K10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448</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447</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20055122</v>
      </c>
      <c r="I8" s="37">
        <f>SUM(I9:I13)</f>
        <v>19823736</v>
      </c>
      <c r="J8" s="37">
        <f>SUM(J9:J13)</f>
        <v>2355889</v>
      </c>
      <c r="K8" s="37">
        <f>SUM(K9:K13)</f>
        <v>2157017</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19689526</v>
      </c>
      <c r="I10" s="33">
        <v>19560509</v>
      </c>
      <c r="J10" s="33">
        <v>518165</v>
      </c>
      <c r="K10" s="33">
        <v>400378</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365596</v>
      </c>
      <c r="I13" s="33">
        <v>263227</v>
      </c>
      <c r="J13" s="33">
        <v>1837724</v>
      </c>
      <c r="K13" s="33">
        <v>1756639</v>
      </c>
    </row>
    <row r="14" spans="1:11" x14ac:dyDescent="0.2">
      <c r="A14" s="214" t="s">
        <v>126</v>
      </c>
      <c r="B14" s="214"/>
      <c r="C14" s="214"/>
      <c r="D14" s="214"/>
      <c r="E14" s="214"/>
      <c r="F14" s="214"/>
      <c r="G14" s="20">
        <v>131</v>
      </c>
      <c r="H14" s="37">
        <f>H15+H16+H20+H24+H25+H26+H29+H36</f>
        <v>26397551</v>
      </c>
      <c r="I14" s="37">
        <f>I15+I16+I20+I24+I25+I26+I29+I36</f>
        <v>16741732</v>
      </c>
      <c r="J14" s="37">
        <f>J15+J16+J20+J24+J25+J26+J29+J36</f>
        <v>12356874</v>
      </c>
      <c r="K14" s="37">
        <f>K15+K16+K20+K24+K25+K26+K29+K36</f>
        <v>5592411</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11408684</v>
      </c>
      <c r="I16" s="37">
        <f>SUM(I17:I19)</f>
        <v>7919063</v>
      </c>
      <c r="J16" s="37">
        <f>SUM(J17:J19)</f>
        <v>1755272</v>
      </c>
      <c r="K16" s="37">
        <f>SUM(K17:K19)</f>
        <v>784148</v>
      </c>
    </row>
    <row r="17" spans="1:11" x14ac:dyDescent="0.2">
      <c r="A17" s="216" t="s">
        <v>128</v>
      </c>
      <c r="B17" s="216"/>
      <c r="C17" s="216"/>
      <c r="D17" s="216"/>
      <c r="E17" s="216"/>
      <c r="F17" s="216"/>
      <c r="G17" s="15">
        <v>134</v>
      </c>
      <c r="H17" s="33">
        <v>3803107</v>
      </c>
      <c r="I17" s="33">
        <v>3337058</v>
      </c>
      <c r="J17" s="33">
        <v>644136</v>
      </c>
      <c r="K17" s="33">
        <v>367206</v>
      </c>
    </row>
    <row r="18" spans="1:11" x14ac:dyDescent="0.2">
      <c r="A18" s="216" t="s">
        <v>129</v>
      </c>
      <c r="B18" s="216"/>
      <c r="C18" s="216"/>
      <c r="D18" s="216"/>
      <c r="E18" s="216"/>
      <c r="F18" s="216"/>
      <c r="G18" s="15">
        <v>135</v>
      </c>
      <c r="H18" s="33">
        <v>24107</v>
      </c>
      <c r="I18" s="33">
        <v>23978</v>
      </c>
      <c r="J18" s="33">
        <v>5897</v>
      </c>
      <c r="K18" s="33">
        <v>5806</v>
      </c>
    </row>
    <row r="19" spans="1:11" x14ac:dyDescent="0.2">
      <c r="A19" s="216" t="s">
        <v>130</v>
      </c>
      <c r="B19" s="216"/>
      <c r="C19" s="216"/>
      <c r="D19" s="216"/>
      <c r="E19" s="216"/>
      <c r="F19" s="216"/>
      <c r="G19" s="15">
        <v>136</v>
      </c>
      <c r="H19" s="33">
        <v>7581470</v>
      </c>
      <c r="I19" s="33">
        <v>4558027</v>
      </c>
      <c r="J19" s="33">
        <v>1105239</v>
      </c>
      <c r="K19" s="33">
        <v>411136</v>
      </c>
    </row>
    <row r="20" spans="1:11" x14ac:dyDescent="0.2">
      <c r="A20" s="215" t="s">
        <v>131</v>
      </c>
      <c r="B20" s="215"/>
      <c r="C20" s="215"/>
      <c r="D20" s="215"/>
      <c r="E20" s="215"/>
      <c r="F20" s="215"/>
      <c r="G20" s="20">
        <v>137</v>
      </c>
      <c r="H20" s="37">
        <f>SUM(H21:H23)</f>
        <v>10522055</v>
      </c>
      <c r="I20" s="37">
        <f>SUM(I21:I23)</f>
        <v>5880379</v>
      </c>
      <c r="J20" s="37">
        <f>SUM(J21:J23)</f>
        <v>7510958</v>
      </c>
      <c r="K20" s="37">
        <f>SUM(K21:K23)</f>
        <v>3235044</v>
      </c>
    </row>
    <row r="21" spans="1:11" x14ac:dyDescent="0.2">
      <c r="A21" s="216" t="s">
        <v>109</v>
      </c>
      <c r="B21" s="216"/>
      <c r="C21" s="216"/>
      <c r="D21" s="216"/>
      <c r="E21" s="216"/>
      <c r="F21" s="216"/>
      <c r="G21" s="15">
        <v>138</v>
      </c>
      <c r="H21" s="33">
        <v>6338256</v>
      </c>
      <c r="I21" s="33">
        <v>3523326</v>
      </c>
      <c r="J21" s="33">
        <v>4638346</v>
      </c>
      <c r="K21" s="33">
        <v>2038767</v>
      </c>
    </row>
    <row r="22" spans="1:11" x14ac:dyDescent="0.2">
      <c r="A22" s="216" t="s">
        <v>110</v>
      </c>
      <c r="B22" s="216"/>
      <c r="C22" s="216"/>
      <c r="D22" s="216"/>
      <c r="E22" s="216"/>
      <c r="F22" s="216"/>
      <c r="G22" s="15">
        <v>139</v>
      </c>
      <c r="H22" s="33">
        <v>2678436</v>
      </c>
      <c r="I22" s="33">
        <v>1517971</v>
      </c>
      <c r="J22" s="33">
        <v>1798224</v>
      </c>
      <c r="K22" s="33">
        <v>738095</v>
      </c>
    </row>
    <row r="23" spans="1:11" x14ac:dyDescent="0.2">
      <c r="A23" s="216" t="s">
        <v>111</v>
      </c>
      <c r="B23" s="216"/>
      <c r="C23" s="216"/>
      <c r="D23" s="216"/>
      <c r="E23" s="216"/>
      <c r="F23" s="216"/>
      <c r="G23" s="15">
        <v>140</v>
      </c>
      <c r="H23" s="33">
        <v>1505363</v>
      </c>
      <c r="I23" s="33">
        <v>839082</v>
      </c>
      <c r="J23" s="33">
        <v>1074388</v>
      </c>
      <c r="K23" s="33">
        <v>458182</v>
      </c>
    </row>
    <row r="24" spans="1:11" x14ac:dyDescent="0.2">
      <c r="A24" s="186" t="s">
        <v>112</v>
      </c>
      <c r="B24" s="186"/>
      <c r="C24" s="186"/>
      <c r="D24" s="186"/>
      <c r="E24" s="186"/>
      <c r="F24" s="186"/>
      <c r="G24" s="15">
        <v>141</v>
      </c>
      <c r="H24" s="33">
        <v>1647460</v>
      </c>
      <c r="I24" s="33">
        <v>826915</v>
      </c>
      <c r="J24" s="33">
        <v>1876498</v>
      </c>
      <c r="K24" s="33">
        <v>939020</v>
      </c>
    </row>
    <row r="25" spans="1:11" x14ac:dyDescent="0.2">
      <c r="A25" s="186" t="s">
        <v>113</v>
      </c>
      <c r="B25" s="186"/>
      <c r="C25" s="186"/>
      <c r="D25" s="186"/>
      <c r="E25" s="186"/>
      <c r="F25" s="186"/>
      <c r="G25" s="15">
        <v>142</v>
      </c>
      <c r="H25" s="33">
        <v>2756574</v>
      </c>
      <c r="I25" s="33">
        <v>2097333</v>
      </c>
      <c r="J25" s="33">
        <v>1158776</v>
      </c>
      <c r="K25" s="33">
        <v>589678</v>
      </c>
    </row>
    <row r="26" spans="1:11" x14ac:dyDescent="0.2">
      <c r="A26" s="215" t="s">
        <v>132</v>
      </c>
      <c r="B26" s="215"/>
      <c r="C26" s="215"/>
      <c r="D26" s="215"/>
      <c r="E26" s="215"/>
      <c r="F26" s="215"/>
      <c r="G26" s="20">
        <v>143</v>
      </c>
      <c r="H26" s="37">
        <f>H27+H28</f>
        <v>13023</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13023</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49755</v>
      </c>
      <c r="I36" s="33">
        <v>18042</v>
      </c>
      <c r="J36" s="33">
        <v>55370</v>
      </c>
      <c r="K36" s="33">
        <v>44521</v>
      </c>
    </row>
    <row r="37" spans="1:11" x14ac:dyDescent="0.2">
      <c r="A37" s="214" t="s">
        <v>142</v>
      </c>
      <c r="B37" s="214"/>
      <c r="C37" s="214"/>
      <c r="D37" s="214"/>
      <c r="E37" s="214"/>
      <c r="F37" s="214"/>
      <c r="G37" s="20">
        <v>154</v>
      </c>
      <c r="H37" s="37">
        <f>SUM(H38:H47)</f>
        <v>212861</v>
      </c>
      <c r="I37" s="37">
        <f>SUM(I38:I47)</f>
        <v>211632</v>
      </c>
      <c r="J37" s="37">
        <f>SUM(J38:J47)</f>
        <v>1715</v>
      </c>
      <c r="K37" s="37">
        <f>SUM(K38:K47)</f>
        <v>360867</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1123</v>
      </c>
      <c r="I44" s="33">
        <v>37</v>
      </c>
      <c r="J44" s="33">
        <v>668</v>
      </c>
      <c r="K44" s="33">
        <v>6</v>
      </c>
    </row>
    <row r="45" spans="1:11" x14ac:dyDescent="0.2">
      <c r="A45" s="186" t="s">
        <v>150</v>
      </c>
      <c r="B45" s="186"/>
      <c r="C45" s="186"/>
      <c r="D45" s="186"/>
      <c r="E45" s="186"/>
      <c r="F45" s="186"/>
      <c r="G45" s="15">
        <v>162</v>
      </c>
      <c r="H45" s="33">
        <v>171142</v>
      </c>
      <c r="I45" s="33">
        <v>171142</v>
      </c>
      <c r="J45" s="33">
        <v>0</v>
      </c>
      <c r="K45" s="33">
        <v>360108</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40596</v>
      </c>
      <c r="I47" s="33">
        <v>40453</v>
      </c>
      <c r="J47" s="33">
        <v>1047</v>
      </c>
      <c r="K47" s="33">
        <v>753</v>
      </c>
    </row>
    <row r="48" spans="1:11" x14ac:dyDescent="0.2">
      <c r="A48" s="214" t="s">
        <v>153</v>
      </c>
      <c r="B48" s="214"/>
      <c r="C48" s="214"/>
      <c r="D48" s="214"/>
      <c r="E48" s="214"/>
      <c r="F48" s="214"/>
      <c r="G48" s="20">
        <v>165</v>
      </c>
      <c r="H48" s="37">
        <f>SUM(H49:H55)</f>
        <v>134034</v>
      </c>
      <c r="I48" s="37">
        <f>SUM(I49:I55)</f>
        <v>92917</v>
      </c>
      <c r="J48" s="37">
        <f>SUM(J49:J55)</f>
        <v>833122</v>
      </c>
      <c r="K48" s="37">
        <f>SUM(K49:K55)</f>
        <v>786</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88428</v>
      </c>
      <c r="I51" s="33">
        <v>47744</v>
      </c>
      <c r="J51" s="33">
        <v>2816</v>
      </c>
      <c r="K51" s="33">
        <v>786</v>
      </c>
    </row>
    <row r="52" spans="1:11" x14ac:dyDescent="0.2">
      <c r="A52" s="210" t="s">
        <v>157</v>
      </c>
      <c r="B52" s="210"/>
      <c r="C52" s="210"/>
      <c r="D52" s="210"/>
      <c r="E52" s="210"/>
      <c r="F52" s="210"/>
      <c r="G52" s="15">
        <v>169</v>
      </c>
      <c r="H52" s="33">
        <v>433</v>
      </c>
      <c r="I52" s="33">
        <v>0</v>
      </c>
      <c r="J52" s="33">
        <v>830306</v>
      </c>
      <c r="K52" s="33">
        <v>0</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45173</v>
      </c>
      <c r="I55" s="33">
        <v>45173</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20267983</v>
      </c>
      <c r="I60" s="37">
        <f t="shared" ref="I60:K60" si="0">I8+I37+I56+I57</f>
        <v>20035368</v>
      </c>
      <c r="J60" s="37">
        <f t="shared" si="0"/>
        <v>2357604</v>
      </c>
      <c r="K60" s="37">
        <f t="shared" si="0"/>
        <v>2517884</v>
      </c>
    </row>
    <row r="61" spans="1:11" x14ac:dyDescent="0.2">
      <c r="A61" s="214" t="s">
        <v>166</v>
      </c>
      <c r="B61" s="214"/>
      <c r="C61" s="214"/>
      <c r="D61" s="214"/>
      <c r="E61" s="214"/>
      <c r="F61" s="214"/>
      <c r="G61" s="20">
        <v>178</v>
      </c>
      <c r="H61" s="37">
        <f>H14+H48+H58+H59</f>
        <v>26531585</v>
      </c>
      <c r="I61" s="37">
        <f t="shared" ref="I61:K61" si="1">I14+I48+I58+I59</f>
        <v>16834649</v>
      </c>
      <c r="J61" s="37">
        <f t="shared" si="1"/>
        <v>13189996</v>
      </c>
      <c r="K61" s="37">
        <f t="shared" si="1"/>
        <v>5593197</v>
      </c>
    </row>
    <row r="62" spans="1:11" x14ac:dyDescent="0.2">
      <c r="A62" s="214" t="s">
        <v>167</v>
      </c>
      <c r="B62" s="214"/>
      <c r="C62" s="214"/>
      <c r="D62" s="214"/>
      <c r="E62" s="214"/>
      <c r="F62" s="214"/>
      <c r="G62" s="20">
        <v>179</v>
      </c>
      <c r="H62" s="37">
        <f>H60-H61</f>
        <v>-6263602</v>
      </c>
      <c r="I62" s="37">
        <f t="shared" ref="I62:K62" si="2">I60-I61</f>
        <v>3200719</v>
      </c>
      <c r="J62" s="37">
        <f t="shared" si="2"/>
        <v>-10832392</v>
      </c>
      <c r="K62" s="37">
        <f t="shared" si="2"/>
        <v>-3075313</v>
      </c>
    </row>
    <row r="63" spans="1:11" x14ac:dyDescent="0.2">
      <c r="A63" s="213" t="s">
        <v>168</v>
      </c>
      <c r="B63" s="213"/>
      <c r="C63" s="213"/>
      <c r="D63" s="213"/>
      <c r="E63" s="213"/>
      <c r="F63" s="213"/>
      <c r="G63" s="20">
        <v>180</v>
      </c>
      <c r="H63" s="37">
        <f>+IF((H60-H61)&gt;0,(H60-H61),0)</f>
        <v>0</v>
      </c>
      <c r="I63" s="37">
        <f t="shared" ref="I63:K63" si="3">+IF((I60-I61)&gt;0,(I60-I61),0)</f>
        <v>3200719</v>
      </c>
      <c r="J63" s="37">
        <f t="shared" si="3"/>
        <v>0</v>
      </c>
      <c r="K63" s="37">
        <f t="shared" si="3"/>
        <v>0</v>
      </c>
    </row>
    <row r="64" spans="1:11" x14ac:dyDescent="0.2">
      <c r="A64" s="213" t="s">
        <v>169</v>
      </c>
      <c r="B64" s="213"/>
      <c r="C64" s="213"/>
      <c r="D64" s="213"/>
      <c r="E64" s="213"/>
      <c r="F64" s="213"/>
      <c r="G64" s="20">
        <v>181</v>
      </c>
      <c r="H64" s="37">
        <f>+IF((H60-H61)&lt;0,(H60-H61),0)</f>
        <v>-6263602</v>
      </c>
      <c r="I64" s="37">
        <f t="shared" ref="I64:K64" si="4">+IF((I60-I61)&lt;0,(I60-I61),0)</f>
        <v>0</v>
      </c>
      <c r="J64" s="37">
        <f t="shared" si="4"/>
        <v>-10832392</v>
      </c>
      <c r="K64" s="37">
        <f t="shared" si="4"/>
        <v>-3075313</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-6263602</v>
      </c>
      <c r="I66" s="37">
        <f t="shared" ref="I66:K66" si="5">I62-I65</f>
        <v>3200719</v>
      </c>
      <c r="J66" s="37">
        <f t="shared" si="5"/>
        <v>-10832392</v>
      </c>
      <c r="K66" s="37">
        <f t="shared" si="5"/>
        <v>-3075313</v>
      </c>
    </row>
    <row r="67" spans="1:11" x14ac:dyDescent="0.2">
      <c r="A67" s="213" t="s">
        <v>171</v>
      </c>
      <c r="B67" s="213"/>
      <c r="C67" s="213"/>
      <c r="D67" s="213"/>
      <c r="E67" s="213"/>
      <c r="F67" s="213"/>
      <c r="G67" s="20">
        <v>184</v>
      </c>
      <c r="H67" s="37">
        <f>+IF((H62-H65)&gt;0,(H62-H65),0)</f>
        <v>0</v>
      </c>
      <c r="I67" s="37">
        <f t="shared" ref="I67:K67" si="6">+IF((I62-I65)&gt;0,(I62-I65),0)</f>
        <v>3200719</v>
      </c>
      <c r="J67" s="37">
        <f t="shared" si="6"/>
        <v>0</v>
      </c>
      <c r="K67" s="37">
        <f t="shared" si="6"/>
        <v>0</v>
      </c>
    </row>
    <row r="68" spans="1:11" x14ac:dyDescent="0.2">
      <c r="A68" s="213" t="s">
        <v>172</v>
      </c>
      <c r="B68" s="213"/>
      <c r="C68" s="213"/>
      <c r="D68" s="213"/>
      <c r="E68" s="213"/>
      <c r="F68" s="213"/>
      <c r="G68" s="20">
        <v>185</v>
      </c>
      <c r="H68" s="37">
        <f>+IF((H62-H65)&lt;0,(H62-H65),0)</f>
        <v>-6263602</v>
      </c>
      <c r="I68" s="37">
        <f t="shared" ref="I68:K68" si="7">+IF((I62-I65)&lt;0,(I62-I65),0)</f>
        <v>0</v>
      </c>
      <c r="J68" s="37">
        <f t="shared" si="7"/>
        <v>-10832392</v>
      </c>
      <c r="K68" s="37">
        <f t="shared" si="7"/>
        <v>-3075313</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-6263602</v>
      </c>
      <c r="I89" s="40">
        <v>3200719</v>
      </c>
      <c r="J89" s="40">
        <v>-10832392</v>
      </c>
      <c r="K89" s="40">
        <v>-3075313</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-6263602</v>
      </c>
      <c r="I101" s="39">
        <f>I89+I100</f>
        <v>3200719</v>
      </c>
      <c r="J101" s="39">
        <f>J89+J100</f>
        <v>-10832392</v>
      </c>
      <c r="K101" s="39">
        <f>K89+K100</f>
        <v>-3075313</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I59" sqref="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449</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447</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-6263602</v>
      </c>
      <c r="I8" s="43">
        <v>-10832392</v>
      </c>
    </row>
    <row r="9" spans="1:9" ht="12.75" customHeight="1" x14ac:dyDescent="0.2">
      <c r="A9" s="257" t="s">
        <v>211</v>
      </c>
      <c r="B9" s="258"/>
      <c r="C9" s="258"/>
      <c r="D9" s="258"/>
      <c r="E9" s="258"/>
      <c r="F9" s="259"/>
      <c r="G9" s="25">
        <v>2</v>
      </c>
      <c r="H9" s="44">
        <f>H10+H11+H12+H13+H14+H15+H16+H17</f>
        <v>1742168</v>
      </c>
      <c r="I9" s="44">
        <f>I10+I11+I12+I13+I14+I15+I16+I17</f>
        <v>1274109</v>
      </c>
    </row>
    <row r="10" spans="1:9" ht="12.75" customHeight="1" x14ac:dyDescent="0.2">
      <c r="A10" s="254" t="s">
        <v>212</v>
      </c>
      <c r="B10" s="255"/>
      <c r="C10" s="255"/>
      <c r="D10" s="255"/>
      <c r="E10" s="255"/>
      <c r="F10" s="256"/>
      <c r="G10" s="26">
        <v>3</v>
      </c>
      <c r="H10" s="45">
        <v>1647460</v>
      </c>
      <c r="I10" s="45">
        <v>1876498</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0</v>
      </c>
      <c r="I13" s="45">
        <v>0</v>
      </c>
    </row>
    <row r="14" spans="1:9" ht="12.75" customHeight="1" x14ac:dyDescent="0.2">
      <c r="A14" s="254" t="s">
        <v>216</v>
      </c>
      <c r="B14" s="255"/>
      <c r="C14" s="255"/>
      <c r="D14" s="255"/>
      <c r="E14" s="255"/>
      <c r="F14" s="256"/>
      <c r="G14" s="26">
        <v>7</v>
      </c>
      <c r="H14" s="45">
        <v>94708</v>
      </c>
      <c r="I14" s="45">
        <v>3196</v>
      </c>
    </row>
    <row r="15" spans="1:9" ht="12.75" customHeight="1" x14ac:dyDescent="0.2">
      <c r="A15" s="254" t="s">
        <v>217</v>
      </c>
      <c r="B15" s="255"/>
      <c r="C15" s="255"/>
      <c r="D15" s="255"/>
      <c r="E15" s="255"/>
      <c r="F15" s="256"/>
      <c r="G15" s="26">
        <v>8</v>
      </c>
      <c r="H15" s="45">
        <v>0</v>
      </c>
      <c r="I15" s="45">
        <v>-605585</v>
      </c>
    </row>
    <row r="16" spans="1:9" ht="12.75" customHeight="1" x14ac:dyDescent="0.2">
      <c r="A16" s="254" t="s">
        <v>218</v>
      </c>
      <c r="B16" s="255"/>
      <c r="C16" s="255"/>
      <c r="D16" s="255"/>
      <c r="E16" s="255"/>
      <c r="F16" s="256"/>
      <c r="G16" s="26">
        <v>9</v>
      </c>
      <c r="H16" s="45">
        <v>0</v>
      </c>
      <c r="I16" s="45">
        <v>0</v>
      </c>
    </row>
    <row r="17" spans="1:9" ht="25.15" customHeight="1" x14ac:dyDescent="0.2">
      <c r="A17" s="254" t="s">
        <v>219</v>
      </c>
      <c r="B17" s="255"/>
      <c r="C17" s="255"/>
      <c r="D17" s="255"/>
      <c r="E17" s="255"/>
      <c r="F17" s="256"/>
      <c r="G17" s="26">
        <v>10</v>
      </c>
      <c r="H17" s="45">
        <v>0</v>
      </c>
      <c r="I17" s="45">
        <v>0</v>
      </c>
    </row>
    <row r="18" spans="1:9" ht="28.15" customHeight="1" x14ac:dyDescent="0.2">
      <c r="A18" s="233" t="s">
        <v>390</v>
      </c>
      <c r="B18" s="234"/>
      <c r="C18" s="234"/>
      <c r="D18" s="234"/>
      <c r="E18" s="234"/>
      <c r="F18" s="235"/>
      <c r="G18" s="25">
        <v>11</v>
      </c>
      <c r="H18" s="44">
        <f>H8+H9</f>
        <v>-4521434</v>
      </c>
      <c r="I18" s="44">
        <f>I8+I9</f>
        <v>-9558283</v>
      </c>
    </row>
    <row r="19" spans="1:9" ht="12.75" customHeight="1" x14ac:dyDescent="0.2">
      <c r="A19" s="257" t="s">
        <v>220</v>
      </c>
      <c r="B19" s="258"/>
      <c r="C19" s="258"/>
      <c r="D19" s="258"/>
      <c r="E19" s="258"/>
      <c r="F19" s="259"/>
      <c r="G19" s="25">
        <v>12</v>
      </c>
      <c r="H19" s="44">
        <f>H20+H21+H22+H23</f>
        <v>1415926</v>
      </c>
      <c r="I19" s="44">
        <f>I20+I21+I22+I23</f>
        <v>4419106</v>
      </c>
    </row>
    <row r="20" spans="1:9" ht="12.75" customHeight="1" x14ac:dyDescent="0.2">
      <c r="A20" s="254" t="s">
        <v>221</v>
      </c>
      <c r="B20" s="255"/>
      <c r="C20" s="255"/>
      <c r="D20" s="255"/>
      <c r="E20" s="255"/>
      <c r="F20" s="256"/>
      <c r="G20" s="26">
        <v>13</v>
      </c>
      <c r="H20" s="45">
        <v>12200703</v>
      </c>
      <c r="I20" s="45">
        <v>4555867</v>
      </c>
    </row>
    <row r="21" spans="1:9" ht="12.75" customHeight="1" x14ac:dyDescent="0.2">
      <c r="A21" s="254" t="s">
        <v>222</v>
      </c>
      <c r="B21" s="255"/>
      <c r="C21" s="255"/>
      <c r="D21" s="255"/>
      <c r="E21" s="255"/>
      <c r="F21" s="256"/>
      <c r="G21" s="26">
        <v>14</v>
      </c>
      <c r="H21" s="45">
        <v>-10231004</v>
      </c>
      <c r="I21" s="45">
        <v>120627</v>
      </c>
    </row>
    <row r="22" spans="1:9" ht="12.75" customHeight="1" x14ac:dyDescent="0.2">
      <c r="A22" s="254" t="s">
        <v>223</v>
      </c>
      <c r="B22" s="255"/>
      <c r="C22" s="255"/>
      <c r="D22" s="255"/>
      <c r="E22" s="255"/>
      <c r="F22" s="256"/>
      <c r="G22" s="26">
        <v>15</v>
      </c>
      <c r="H22" s="45">
        <v>-553773</v>
      </c>
      <c r="I22" s="45">
        <v>-257388</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-3105508</v>
      </c>
      <c r="I24" s="44">
        <f>I18+I19</f>
        <v>-5139177</v>
      </c>
    </row>
    <row r="25" spans="1:9" ht="12.75" customHeight="1" x14ac:dyDescent="0.2">
      <c r="A25" s="245" t="s">
        <v>226</v>
      </c>
      <c r="B25" s="246"/>
      <c r="C25" s="246"/>
      <c r="D25" s="246"/>
      <c r="E25" s="246"/>
      <c r="F25" s="247"/>
      <c r="G25" s="26">
        <v>18</v>
      </c>
      <c r="H25" s="45">
        <v>-40693</v>
      </c>
      <c r="I25" s="45">
        <v>-2816</v>
      </c>
    </row>
    <row r="26" spans="1:9" ht="12.75" customHeight="1" x14ac:dyDescent="0.2">
      <c r="A26" s="245" t="s">
        <v>227</v>
      </c>
      <c r="B26" s="246"/>
      <c r="C26" s="246"/>
      <c r="D26" s="246"/>
      <c r="E26" s="246"/>
      <c r="F26" s="247"/>
      <c r="G26" s="26">
        <v>19</v>
      </c>
      <c r="H26" s="45">
        <v>-384066</v>
      </c>
      <c r="I26" s="45">
        <v>-174329</v>
      </c>
    </row>
    <row r="27" spans="1:9" ht="25.9" customHeight="1" x14ac:dyDescent="0.2">
      <c r="A27" s="236" t="s">
        <v>228</v>
      </c>
      <c r="B27" s="237"/>
      <c r="C27" s="237"/>
      <c r="D27" s="237"/>
      <c r="E27" s="237"/>
      <c r="F27" s="238"/>
      <c r="G27" s="27">
        <v>20</v>
      </c>
      <c r="H27" s="46">
        <f>H24+H25+H26</f>
        <v>-3530267</v>
      </c>
      <c r="I27" s="46">
        <f>I24+I25+I26</f>
        <v>-5316322</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0</v>
      </c>
      <c r="I31" s="48">
        <v>0</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0</v>
      </c>
      <c r="I35" s="49">
        <f>I29+I30+I31+I32+I33+I34</f>
        <v>0</v>
      </c>
    </row>
    <row r="36" spans="1:9" ht="22.9" customHeight="1" x14ac:dyDescent="0.2">
      <c r="A36" s="245" t="s">
        <v>237</v>
      </c>
      <c r="B36" s="246"/>
      <c r="C36" s="246"/>
      <c r="D36" s="246"/>
      <c r="E36" s="246"/>
      <c r="F36" s="247"/>
      <c r="G36" s="26">
        <v>28</v>
      </c>
      <c r="H36" s="48">
        <v>-1001854</v>
      </c>
      <c r="I36" s="48">
        <v>-977853</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-1615193</v>
      </c>
      <c r="I40" s="48">
        <v>0</v>
      </c>
    </row>
    <row r="41" spans="1:9" ht="24" customHeight="1" x14ac:dyDescent="0.2">
      <c r="A41" s="233" t="s">
        <v>242</v>
      </c>
      <c r="B41" s="234"/>
      <c r="C41" s="234"/>
      <c r="D41" s="234"/>
      <c r="E41" s="234"/>
      <c r="F41" s="235"/>
      <c r="G41" s="25">
        <v>33</v>
      </c>
      <c r="H41" s="49">
        <f>H36+H37+H38+H39+H40</f>
        <v>-2617047</v>
      </c>
      <c r="I41" s="49">
        <f>I36+I37+I38+I39+I40</f>
        <v>-977853</v>
      </c>
    </row>
    <row r="42" spans="1:9" ht="29.45" customHeight="1" x14ac:dyDescent="0.2">
      <c r="A42" s="236" t="s">
        <v>243</v>
      </c>
      <c r="B42" s="237"/>
      <c r="C42" s="237"/>
      <c r="D42" s="237"/>
      <c r="E42" s="237"/>
      <c r="F42" s="238"/>
      <c r="G42" s="27">
        <v>34</v>
      </c>
      <c r="H42" s="50">
        <f>H35+H41</f>
        <v>-2617047</v>
      </c>
      <c r="I42" s="50">
        <f>I35+I41</f>
        <v>-977853</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4000000</v>
      </c>
      <c r="I46" s="48">
        <v>0</v>
      </c>
    </row>
    <row r="47" spans="1:9" ht="12.75" customHeight="1" x14ac:dyDescent="0.2">
      <c r="A47" s="245" t="s">
        <v>248</v>
      </c>
      <c r="B47" s="246"/>
      <c r="C47" s="246"/>
      <c r="D47" s="246"/>
      <c r="E47" s="246"/>
      <c r="F47" s="247"/>
      <c r="G47" s="26">
        <v>38</v>
      </c>
      <c r="H47" s="48">
        <v>6791</v>
      </c>
      <c r="I47" s="48">
        <v>9825</v>
      </c>
    </row>
    <row r="48" spans="1:9" ht="22.15" customHeight="1" x14ac:dyDescent="0.2">
      <c r="A48" s="233" t="s">
        <v>249</v>
      </c>
      <c r="B48" s="234"/>
      <c r="C48" s="234"/>
      <c r="D48" s="234"/>
      <c r="E48" s="234"/>
      <c r="F48" s="235"/>
      <c r="G48" s="25">
        <v>39</v>
      </c>
      <c r="H48" s="49">
        <f>H44+H45+H46+H47</f>
        <v>4006791</v>
      </c>
      <c r="I48" s="49">
        <f>I44+I45+I46+I47</f>
        <v>9825</v>
      </c>
    </row>
    <row r="49" spans="1:9" ht="24.6" customHeight="1" x14ac:dyDescent="0.2">
      <c r="A49" s="245" t="s">
        <v>389</v>
      </c>
      <c r="B49" s="246"/>
      <c r="C49" s="246"/>
      <c r="D49" s="246"/>
      <c r="E49" s="246"/>
      <c r="F49" s="247"/>
      <c r="G49" s="26">
        <v>40</v>
      </c>
      <c r="H49" s="48">
        <v>-1678175</v>
      </c>
      <c r="I49" s="48">
        <v>0</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-19907</v>
      </c>
      <c r="I53" s="48">
        <v>-6183</v>
      </c>
    </row>
    <row r="54" spans="1:9" ht="30.6" customHeight="1" x14ac:dyDescent="0.2">
      <c r="A54" s="233" t="s">
        <v>254</v>
      </c>
      <c r="B54" s="234"/>
      <c r="C54" s="234"/>
      <c r="D54" s="234"/>
      <c r="E54" s="234"/>
      <c r="F54" s="235"/>
      <c r="G54" s="25">
        <v>45</v>
      </c>
      <c r="H54" s="49">
        <f>H49+H50+H51+H52+H53</f>
        <v>-1698082</v>
      </c>
      <c r="I54" s="49">
        <f>I49+I50+I51+I52+I53</f>
        <v>-6183</v>
      </c>
    </row>
    <row r="55" spans="1:9" ht="29.45" customHeight="1" x14ac:dyDescent="0.2">
      <c r="A55" s="248" t="s">
        <v>255</v>
      </c>
      <c r="B55" s="249"/>
      <c r="C55" s="249"/>
      <c r="D55" s="249"/>
      <c r="E55" s="249"/>
      <c r="F55" s="250"/>
      <c r="G55" s="25">
        <v>46</v>
      </c>
      <c r="H55" s="49">
        <f>H48+H54</f>
        <v>2308709</v>
      </c>
      <c r="I55" s="49">
        <f>I48+I54</f>
        <v>3642</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-3838605</v>
      </c>
      <c r="I57" s="49">
        <f>I27+I42+I55+I56</f>
        <v>-6290533</v>
      </c>
    </row>
    <row r="58" spans="1:9" x14ac:dyDescent="0.2">
      <c r="A58" s="251" t="s">
        <v>258</v>
      </c>
      <c r="B58" s="252"/>
      <c r="C58" s="252"/>
      <c r="D58" s="252"/>
      <c r="E58" s="252"/>
      <c r="F58" s="253"/>
      <c r="G58" s="26">
        <v>49</v>
      </c>
      <c r="H58" s="48">
        <v>7689212</v>
      </c>
      <c r="I58" s="48">
        <v>10308399</v>
      </c>
    </row>
    <row r="59" spans="1:9" ht="31.15" customHeight="1" x14ac:dyDescent="0.2">
      <c r="A59" s="236" t="s">
        <v>259</v>
      </c>
      <c r="B59" s="237"/>
      <c r="C59" s="237"/>
      <c r="D59" s="237"/>
      <c r="E59" s="237"/>
      <c r="F59" s="238"/>
      <c r="G59" s="27">
        <v>50</v>
      </c>
      <c r="H59" s="50">
        <f>H57+H58</f>
        <v>3850607</v>
      </c>
      <c r="I59" s="50">
        <f>I57+I58</f>
        <v>4017866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448</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447</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F33" zoomScaleNormal="100" zoomScaleSheetLayoutView="100" workbookViewId="0">
      <selection activeCell="V57" sqref="V57"/>
    </sheetView>
  </sheetViews>
  <sheetFormatPr defaultRowHeight="12.75" x14ac:dyDescent="0.2"/>
  <cols>
    <col min="1" max="4" width="9.140625" style="1"/>
    <col min="5" max="5" width="10.8554687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44012</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103144000</v>
      </c>
      <c r="I7" s="65">
        <v>0</v>
      </c>
      <c r="J7" s="65">
        <v>216263</v>
      </c>
      <c r="K7" s="65">
        <v>0</v>
      </c>
      <c r="L7" s="65">
        <v>0</v>
      </c>
      <c r="M7" s="65">
        <v>0</v>
      </c>
      <c r="N7" s="65">
        <v>9592579</v>
      </c>
      <c r="O7" s="65">
        <v>22274894</v>
      </c>
      <c r="P7" s="65">
        <v>0</v>
      </c>
      <c r="Q7" s="65">
        <v>0</v>
      </c>
      <c r="R7" s="65">
        <v>0</v>
      </c>
      <c r="S7" s="65">
        <v>-7214883</v>
      </c>
      <c r="T7" s="65">
        <v>0</v>
      </c>
      <c r="U7" s="66">
        <f>H7+I7+J7+K7-L7+M7+N7+O7+P7+Q7+R7+S7+T7</f>
        <v>128012853</v>
      </c>
      <c r="V7" s="65">
        <v>0</v>
      </c>
      <c r="W7" s="66">
        <f>U7+V7</f>
        <v>128012853</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103144000</v>
      </c>
      <c r="I10" s="66">
        <f t="shared" ref="I10:W10" si="2">I7+I8+I9</f>
        <v>0</v>
      </c>
      <c r="J10" s="66">
        <f t="shared" si="2"/>
        <v>216263</v>
      </c>
      <c r="K10" s="66">
        <f>K7+K8+K9</f>
        <v>0</v>
      </c>
      <c r="L10" s="66">
        <f t="shared" si="2"/>
        <v>0</v>
      </c>
      <c r="M10" s="66">
        <f t="shared" si="2"/>
        <v>0</v>
      </c>
      <c r="N10" s="66">
        <f t="shared" si="2"/>
        <v>9592579</v>
      </c>
      <c r="O10" s="66">
        <f t="shared" si="2"/>
        <v>22274894</v>
      </c>
      <c r="P10" s="66">
        <f t="shared" si="2"/>
        <v>0</v>
      </c>
      <c r="Q10" s="66">
        <f t="shared" si="2"/>
        <v>0</v>
      </c>
      <c r="R10" s="66">
        <f t="shared" si="2"/>
        <v>0</v>
      </c>
      <c r="S10" s="66">
        <f t="shared" si="2"/>
        <v>-7214883</v>
      </c>
      <c r="T10" s="66">
        <f t="shared" si="2"/>
        <v>0</v>
      </c>
      <c r="U10" s="66">
        <f t="shared" si="2"/>
        <v>128012853</v>
      </c>
      <c r="V10" s="66">
        <f t="shared" si="2"/>
        <v>0</v>
      </c>
      <c r="W10" s="66">
        <f t="shared" si="2"/>
        <v>128012853</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-6263602</v>
      </c>
      <c r="U11" s="66">
        <f>H11+I11+J11+K11-L11+M11+N11+O11+P11+Q11+R11+S11+T11</f>
        <v>-6263602</v>
      </c>
      <c r="V11" s="65">
        <v>0</v>
      </c>
      <c r="W11" s="66">
        <f t="shared" ref="W11:W28" si="3">U11+V11</f>
        <v>-6263602</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103144000</v>
      </c>
      <c r="I29" s="68">
        <f t="shared" ref="I29:W29" si="5">SUM(I10:I28)</f>
        <v>0</v>
      </c>
      <c r="J29" s="68">
        <f t="shared" si="5"/>
        <v>216263</v>
      </c>
      <c r="K29" s="68">
        <f t="shared" si="5"/>
        <v>0</v>
      </c>
      <c r="L29" s="68">
        <f t="shared" si="5"/>
        <v>0</v>
      </c>
      <c r="M29" s="68">
        <f t="shared" si="5"/>
        <v>0</v>
      </c>
      <c r="N29" s="68">
        <f t="shared" si="5"/>
        <v>9592579</v>
      </c>
      <c r="O29" s="68">
        <f t="shared" si="5"/>
        <v>22274894</v>
      </c>
      <c r="P29" s="68">
        <f t="shared" si="5"/>
        <v>0</v>
      </c>
      <c r="Q29" s="68">
        <f t="shared" si="5"/>
        <v>0</v>
      </c>
      <c r="R29" s="68">
        <f t="shared" si="5"/>
        <v>0</v>
      </c>
      <c r="S29" s="68">
        <f t="shared" si="5"/>
        <v>-7214883</v>
      </c>
      <c r="T29" s="68">
        <f t="shared" si="5"/>
        <v>-6263602</v>
      </c>
      <c r="U29" s="68">
        <f t="shared" si="5"/>
        <v>121749251</v>
      </c>
      <c r="V29" s="68">
        <f t="shared" si="5"/>
        <v>0</v>
      </c>
      <c r="W29" s="68">
        <f t="shared" si="5"/>
        <v>121749251</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-6263602</v>
      </c>
      <c r="U32" s="66">
        <f t="shared" si="7"/>
        <v>-6263602</v>
      </c>
      <c r="V32" s="66">
        <f t="shared" si="7"/>
        <v>0</v>
      </c>
      <c r="W32" s="66">
        <f t="shared" si="7"/>
        <v>-6263602</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103144000</v>
      </c>
      <c r="I35" s="65">
        <v>0</v>
      </c>
      <c r="J35" s="65">
        <v>216263</v>
      </c>
      <c r="K35" s="65">
        <v>0</v>
      </c>
      <c r="L35" s="65">
        <v>0</v>
      </c>
      <c r="M35" s="65">
        <v>0</v>
      </c>
      <c r="N35" s="65">
        <v>0</v>
      </c>
      <c r="O35" s="65">
        <v>0</v>
      </c>
      <c r="P35" s="65">
        <v>0</v>
      </c>
      <c r="Q35" s="65">
        <v>0</v>
      </c>
      <c r="R35" s="65">
        <v>0</v>
      </c>
      <c r="S35" s="65">
        <v>-64440305</v>
      </c>
      <c r="T35" s="65">
        <v>0</v>
      </c>
      <c r="U35" s="69">
        <f t="shared" ref="U35:U37" si="9">H35+I35+J35+K35-L35+M35+N35+O35+P35+Q35+R35+S35+T35</f>
        <v>38919958</v>
      </c>
      <c r="V35" s="65">
        <v>0</v>
      </c>
      <c r="W35" s="69">
        <f t="shared" ref="W35:W37" si="10">U35+V35</f>
        <v>38919958</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103144000</v>
      </c>
      <c r="I38" s="69">
        <f t="shared" ref="I38:W38" si="11">I35+I36+I37</f>
        <v>0</v>
      </c>
      <c r="J38" s="69">
        <f t="shared" si="11"/>
        <v>216263</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-64440305</v>
      </c>
      <c r="T38" s="69">
        <f t="shared" si="11"/>
        <v>0</v>
      </c>
      <c r="U38" s="69">
        <f t="shared" si="11"/>
        <v>38919958</v>
      </c>
      <c r="V38" s="69">
        <f t="shared" si="11"/>
        <v>0</v>
      </c>
      <c r="W38" s="69">
        <f t="shared" si="11"/>
        <v>38919958</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-10832392</v>
      </c>
      <c r="U39" s="69">
        <f t="shared" ref="U39:U56" si="12">H39+I39+J39+K39-L39+M39+N39+O39+P39+Q39+R39+S39+T39</f>
        <v>-10832392</v>
      </c>
      <c r="V39" s="65">
        <v>0</v>
      </c>
      <c r="W39" s="69">
        <f t="shared" ref="W39:W56" si="13">U39+V39</f>
        <v>-10832392</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103144000</v>
      </c>
      <c r="I57" s="70">
        <f t="shared" ref="I57:W57" si="14">SUM(I38:I56)</f>
        <v>0</v>
      </c>
      <c r="J57" s="70">
        <f t="shared" si="14"/>
        <v>216263</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-64440305</v>
      </c>
      <c r="T57" s="70">
        <f t="shared" si="14"/>
        <v>-10832392</v>
      </c>
      <c r="U57" s="70">
        <f t="shared" si="14"/>
        <v>28087566</v>
      </c>
      <c r="V57" s="70">
        <f t="shared" si="14"/>
        <v>0</v>
      </c>
      <c r="W57" s="70">
        <f t="shared" si="14"/>
        <v>28087566</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-10832392</v>
      </c>
      <c r="U60" s="69">
        <f t="shared" si="16"/>
        <v>-10832392</v>
      </c>
      <c r="V60" s="69">
        <f t="shared" si="16"/>
        <v>0</v>
      </c>
      <c r="W60" s="69">
        <f t="shared" si="16"/>
        <v>-10832392</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tabSelected="1" topLeftCell="A22" workbookViewId="0">
      <selection sqref="A1:XFD1048576"/>
    </sheetView>
  </sheetViews>
  <sheetFormatPr defaultRowHeight="12.75" x14ac:dyDescent="0.2"/>
  <sheetData>
    <row r="1" spans="1:9" ht="12.75" customHeight="1" x14ac:dyDescent="0.2">
      <c r="A1" s="314" t="s">
        <v>450</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x14ac:dyDescent="0.2">
      <c r="A39" s="314"/>
      <c r="B39" s="314"/>
      <c r="C39" s="314"/>
      <c r="D39" s="314"/>
      <c r="E39" s="314"/>
      <c r="F39" s="314"/>
      <c r="G39" s="314"/>
      <c r="H39" s="314"/>
      <c r="I39" s="314"/>
    </row>
    <row r="40" spans="1:9" ht="32.450000000000003" customHeight="1" x14ac:dyDescent="0.2">
      <c r="A40" s="314"/>
      <c r="B40" s="314"/>
      <c r="C40" s="314"/>
      <c r="D40" s="314"/>
      <c r="E40" s="314"/>
      <c r="F40" s="314"/>
      <c r="G40" s="314"/>
      <c r="H40" s="314"/>
      <c r="I40" s="314"/>
    </row>
    <row r="41" spans="1:9" x14ac:dyDescent="0.2">
      <c r="A41" s="314"/>
      <c r="B41" s="314"/>
      <c r="C41" s="314"/>
      <c r="D41" s="314"/>
      <c r="E41" s="314"/>
      <c r="F41" s="314"/>
      <c r="G41" s="314"/>
      <c r="H41" s="314"/>
      <c r="I41" s="314"/>
    </row>
    <row r="42" spans="1:9" x14ac:dyDescent="0.2">
      <c r="A42" s="314"/>
      <c r="B42" s="314"/>
      <c r="C42" s="314"/>
      <c r="D42" s="314"/>
      <c r="E42" s="314"/>
      <c r="F42" s="314"/>
      <c r="G42" s="314"/>
      <c r="H42" s="314"/>
      <c r="I42" s="314"/>
    </row>
    <row r="43" spans="1:9" x14ac:dyDescent="0.2">
      <c r="A43" s="314"/>
      <c r="B43" s="314"/>
      <c r="C43" s="314"/>
      <c r="D43" s="314"/>
      <c r="E43" s="314"/>
      <c r="F43" s="314"/>
      <c r="G43" s="314"/>
      <c r="H43" s="314"/>
      <c r="I43" s="314"/>
    </row>
  </sheetData>
  <mergeCells count="1">
    <mergeCell ref="A1:I4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Zuanic</cp:lastModifiedBy>
  <cp:lastPrinted>2020-07-28T10:41:40Z</cp:lastPrinted>
  <dcterms:created xsi:type="dcterms:W3CDTF">2008-10-17T11:51:54Z</dcterms:created>
  <dcterms:modified xsi:type="dcterms:W3CDTF">2020-07-28T11:47:15Z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